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C:\Users\g1\Documents\HBSV\Ergebnisse\2026\Rangliste\"/>
    </mc:Choice>
  </mc:AlternateContent>
  <xr:revisionPtr revIDLastSave="0" documentId="13_ncr:1_{E4AC70FE-24C8-44FA-B3D6-7DBF35824A8A}" xr6:coauthVersionLast="47" xr6:coauthVersionMax="47" xr10:uidLastSave="{00000000-0000-0000-0000-000000000000}"/>
  <bookViews>
    <workbookView xWindow="1188" yWindow="0" windowWidth="21876" windowHeight="12984" xr2:uid="{9A1946DF-0057-4BA9-AF80-C045379963E1}"/>
  </bookViews>
  <sheets>
    <sheet name="Teilnehmer" sheetId="1" r:id="rId1"/>
    <sheet name="Startliste" sheetId="3" r:id="rId2"/>
    <sheet name="Mannschaften" sheetId="4" r:id="rId3"/>
    <sheet name="Reihenfolge" sheetId="2" state="hidden" r:id="rId4"/>
  </sheets>
  <definedNames>
    <definedName name="_xlnm._FilterDatabase" localSheetId="3" hidden="1">Reihenfolge!$B$3:$F$102</definedName>
    <definedName name="_xlnm._FilterDatabase" localSheetId="0" hidden="1">Teilnehmer!$B$11:$I$11</definedName>
    <definedName name="_ma1">Startliste!#REF!</definedName>
    <definedName name="_ma2">Startliste!#REF!</definedName>
    <definedName name="_ma3">Startliste!#REF!</definedName>
    <definedName name="_ma4">Startliste!#REF!</definedName>
    <definedName name="_ma5">Startliste!#REF!</definedName>
    <definedName name="_ma6">Startliste!#REF!</definedName>
    <definedName name="_xlnm.Print_Area" localSheetId="1">Startliste!$A$1:$H$80</definedName>
    <definedName name="m1s1">Startliste!#REF!</definedName>
    <definedName name="m1s2">Startliste!#REF!</definedName>
    <definedName name="m1s3">Startliste!#REF!</definedName>
    <definedName name="m1S4">Startliste!#REF!</definedName>
    <definedName name="m2s1">Startliste!#REF!</definedName>
    <definedName name="m2s2">Startliste!#REF!</definedName>
    <definedName name="m2s3">Startliste!#REF!</definedName>
    <definedName name="m2s4">Startliste!#REF!</definedName>
    <definedName name="m3s1">Startliste!#REF!</definedName>
    <definedName name="m3s2">Startliste!#REF!</definedName>
    <definedName name="m3s3">Startliste!#REF!</definedName>
    <definedName name="m3s4">Startliste!#REF!</definedName>
    <definedName name="m4s1">Startliste!#REF!</definedName>
    <definedName name="m4s2">Startliste!#REF!</definedName>
    <definedName name="m4s3">Startliste!#REF!</definedName>
    <definedName name="m4s4">Startliste!#REF!</definedName>
    <definedName name="m5s1">Startliste!#REF!</definedName>
    <definedName name="m5s2">Startliste!#REF!</definedName>
    <definedName name="m5s3">Startliste!#REF!</definedName>
    <definedName name="m5s4">Startliste!#REF!</definedName>
    <definedName name="m6s1">Startliste!#REF!</definedName>
    <definedName name="m6s2">Startliste!#REF!</definedName>
    <definedName name="m6s3">Startliste!#REF!</definedName>
    <definedName name="m6s4">Startliste!#REF!</definedName>
  </definedNames>
  <calcPr calcId="181029" iterate="1" iterateDelta="1.0000000000000005E-8"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4" l="1"/>
  <c r="H7" i="4"/>
  <c r="E19" i="4"/>
  <c r="E13" i="4"/>
  <c r="B19" i="4"/>
  <c r="E7" i="4"/>
  <c r="B13" i="4"/>
  <c r="B7" i="4"/>
  <c r="G177" i="1"/>
  <c r="G176" i="1"/>
  <c r="G175" i="1"/>
  <c r="G174" i="1"/>
  <c r="G171" i="1"/>
  <c r="G170" i="1"/>
  <c r="G169" i="1"/>
  <c r="G168" i="1"/>
  <c r="J15" i="3"/>
  <c r="F127" i="1" l="1"/>
  <c r="F176" i="1" s="1"/>
  <c r="B177" i="1"/>
  <c r="B176" i="1"/>
  <c r="B175" i="1"/>
  <c r="B174" i="1"/>
  <c r="D174" i="1" s="1"/>
  <c r="B171" i="1"/>
  <c r="B170" i="1"/>
  <c r="B169" i="1"/>
  <c r="B168" i="1"/>
  <c r="E174" i="1" l="1"/>
  <c r="H14" i="4" s="1"/>
  <c r="E169" i="1"/>
  <c r="H9" i="4" s="1"/>
  <c r="D169" i="1"/>
  <c r="D175" i="1"/>
  <c r="E175" i="1"/>
  <c r="H15" i="4" s="1"/>
  <c r="E168" i="1"/>
  <c r="H8" i="4" s="1"/>
  <c r="D168" i="1"/>
  <c r="E170" i="1"/>
  <c r="H10" i="4" s="1"/>
  <c r="D170" i="1"/>
  <c r="E176" i="1"/>
  <c r="H16" i="4" s="1"/>
  <c r="D176" i="1"/>
  <c r="D171" i="1"/>
  <c r="E171" i="1"/>
  <c r="H11" i="4" s="1"/>
  <c r="E177" i="1"/>
  <c r="H17" i="4" s="1"/>
  <c r="D177" i="1"/>
  <c r="F168" i="1"/>
  <c r="F171" i="1"/>
  <c r="F174" i="1"/>
  <c r="F177" i="1"/>
  <c r="F169" i="1"/>
  <c r="F175" i="1"/>
  <c r="F170" i="1"/>
  <c r="K15" i="3"/>
  <c r="G163" i="1"/>
  <c r="G162" i="1"/>
  <c r="G161" i="1"/>
  <c r="G160" i="1"/>
  <c r="G157" i="1"/>
  <c r="G156" i="1"/>
  <c r="G155" i="1"/>
  <c r="G154" i="1"/>
  <c r="G151" i="1"/>
  <c r="G150" i="1"/>
  <c r="G149" i="1"/>
  <c r="G148" i="1"/>
  <c r="G145" i="1"/>
  <c r="G144" i="1"/>
  <c r="G143" i="1"/>
  <c r="G142" i="1"/>
  <c r="G139" i="1"/>
  <c r="G138" i="1"/>
  <c r="G137" i="1"/>
  <c r="G136" i="1"/>
  <c r="G133" i="1"/>
  <c r="G132" i="1"/>
  <c r="G131" i="1"/>
  <c r="G130" i="1"/>
  <c r="F163" i="1"/>
  <c r="F162" i="1"/>
  <c r="F161" i="1"/>
  <c r="F160" i="1"/>
  <c r="F157" i="1"/>
  <c r="F156" i="1"/>
  <c r="F155" i="1"/>
  <c r="F154" i="1"/>
  <c r="F151" i="1"/>
  <c r="F150" i="1"/>
  <c r="F149" i="1"/>
  <c r="F148" i="1"/>
  <c r="F145" i="1"/>
  <c r="F144" i="1"/>
  <c r="F143" i="1"/>
  <c r="F142" i="1"/>
  <c r="F139" i="1"/>
  <c r="F138" i="1"/>
  <c r="F137" i="1"/>
  <c r="F136" i="1"/>
  <c r="F133" i="1"/>
  <c r="F132" i="1"/>
  <c r="F131" i="1"/>
  <c r="F130" i="1"/>
  <c r="B5" i="2"/>
  <c r="L15" i="3" l="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63" i="1"/>
  <c r="B162" i="1"/>
  <c r="B161" i="1"/>
  <c r="B160" i="1"/>
  <c r="B157" i="1"/>
  <c r="B156" i="1"/>
  <c r="B155" i="1"/>
  <c r="B154" i="1"/>
  <c r="B151" i="1"/>
  <c r="B150" i="1"/>
  <c r="B149" i="1"/>
  <c r="B148" i="1"/>
  <c r="B145" i="1"/>
  <c r="B144" i="1"/>
  <c r="B143" i="1"/>
  <c r="B142" i="1"/>
  <c r="B139" i="1"/>
  <c r="B138" i="1"/>
  <c r="B137" i="1"/>
  <c r="B136" i="1"/>
  <c r="B133" i="1"/>
  <c r="B132" i="1"/>
  <c r="B131" i="1"/>
  <c r="B130" i="1"/>
  <c r="J17" i="3" l="1"/>
  <c r="E136" i="1"/>
  <c r="B14" i="4" s="1"/>
  <c r="D136" i="1"/>
  <c r="E142" i="1"/>
  <c r="E8" i="4" s="1"/>
  <c r="D142" i="1"/>
  <c r="E148" i="1"/>
  <c r="E14" i="4" s="1"/>
  <c r="D148" i="1"/>
  <c r="E154" i="1"/>
  <c r="E20" i="4" s="1"/>
  <c r="D154" i="1"/>
  <c r="E160" i="1"/>
  <c r="B20" i="4" s="1"/>
  <c r="D160" i="1"/>
  <c r="E132" i="1"/>
  <c r="B10" i="4" s="1"/>
  <c r="D132" i="1"/>
  <c r="E138" i="1"/>
  <c r="B16" i="4" s="1"/>
  <c r="D138" i="1"/>
  <c r="E144" i="1"/>
  <c r="E10" i="4" s="1"/>
  <c r="D144" i="1"/>
  <c r="E150" i="1"/>
  <c r="E16" i="4" s="1"/>
  <c r="D150" i="1"/>
  <c r="E156" i="1"/>
  <c r="E22" i="4" s="1"/>
  <c r="D156" i="1"/>
  <c r="E162" i="1"/>
  <c r="B22" i="4" s="1"/>
  <c r="D162" i="1"/>
  <c r="D133" i="1"/>
  <c r="E133" i="1"/>
  <c r="B11" i="4" s="1"/>
  <c r="D139" i="1"/>
  <c r="E139" i="1"/>
  <c r="B17" i="4" s="1"/>
  <c r="E145" i="1"/>
  <c r="E11" i="4" s="1"/>
  <c r="D145" i="1"/>
  <c r="D151" i="1"/>
  <c r="E151" i="1"/>
  <c r="E17" i="4" s="1"/>
  <c r="E157" i="1"/>
  <c r="E23" i="4" s="1"/>
  <c r="D157" i="1"/>
  <c r="D163" i="1"/>
  <c r="E163" i="1"/>
  <c r="B23" i="4" s="1"/>
  <c r="E130" i="1"/>
  <c r="B8" i="4" s="1"/>
  <c r="D130" i="1"/>
  <c r="D131" i="1"/>
  <c r="E131" i="1"/>
  <c r="B9" i="4" s="1"/>
  <c r="E137" i="1"/>
  <c r="B15" i="4" s="1"/>
  <c r="D137" i="1"/>
  <c r="D143" i="1"/>
  <c r="E143" i="1"/>
  <c r="E9" i="4" s="1"/>
  <c r="D149" i="1"/>
  <c r="E149" i="1"/>
  <c r="E15" i="4" s="1"/>
  <c r="D155" i="1"/>
  <c r="E155" i="1"/>
  <c r="E21" i="4" s="1"/>
  <c r="D161" i="1"/>
  <c r="E161" i="1"/>
  <c r="B21" i="4" s="1"/>
  <c r="K17" i="3" l="1"/>
  <c r="K15" i="1"/>
  <c r="T15" i="1" s="1"/>
  <c r="K120" i="1"/>
  <c r="T120" i="1" s="1"/>
  <c r="K114" i="1"/>
  <c r="T114" i="1" s="1"/>
  <c r="K119" i="1"/>
  <c r="T119" i="1" s="1"/>
  <c r="K113" i="1"/>
  <c r="T113" i="1" s="1"/>
  <c r="K118" i="1"/>
  <c r="T118" i="1" s="1"/>
  <c r="K112" i="1"/>
  <c r="T112" i="1" s="1"/>
  <c r="K117" i="1"/>
  <c r="T117" i="1" s="1"/>
  <c r="K116" i="1"/>
  <c r="T116" i="1" s="1"/>
  <c r="K121" i="1"/>
  <c r="T121" i="1" s="1"/>
  <c r="K115" i="1"/>
  <c r="T115" i="1" s="1"/>
  <c r="K106" i="1"/>
  <c r="T106" i="1" s="1"/>
  <c r="K105" i="1"/>
  <c r="T105" i="1" s="1"/>
  <c r="K108" i="1"/>
  <c r="T108" i="1" s="1"/>
  <c r="K107" i="1"/>
  <c r="T107" i="1" s="1"/>
  <c r="K104" i="1"/>
  <c r="T104" i="1" s="1"/>
  <c r="K100" i="1"/>
  <c r="T100" i="1" s="1"/>
  <c r="K83" i="1"/>
  <c r="T83" i="1" s="1"/>
  <c r="K74" i="1"/>
  <c r="T74" i="1" s="1"/>
  <c r="K99" i="1"/>
  <c r="T99" i="1" s="1"/>
  <c r="K96" i="1"/>
  <c r="T96" i="1" s="1"/>
  <c r="K79" i="1"/>
  <c r="T79" i="1" s="1"/>
  <c r="K95" i="1"/>
  <c r="T95" i="1" s="1"/>
  <c r="K78" i="1"/>
  <c r="T78" i="1" s="1"/>
  <c r="K94" i="1"/>
  <c r="T94" i="1" s="1"/>
  <c r="K88" i="1"/>
  <c r="T88" i="1" s="1"/>
  <c r="K81" i="1"/>
  <c r="T81" i="1" s="1"/>
  <c r="K77" i="1"/>
  <c r="T77" i="1" s="1"/>
  <c r="K73" i="1"/>
  <c r="T73" i="1" s="1"/>
  <c r="K93" i="1"/>
  <c r="T93" i="1" s="1"/>
  <c r="K87" i="1"/>
  <c r="T87" i="1" s="1"/>
  <c r="K86" i="1"/>
  <c r="T86" i="1" s="1"/>
  <c r="K82" i="1"/>
  <c r="T82" i="1" s="1"/>
  <c r="K98" i="1"/>
  <c r="T98" i="1" s="1"/>
  <c r="K76" i="1"/>
  <c r="T76" i="1" s="1"/>
  <c r="K92" i="1"/>
  <c r="T92" i="1" s="1"/>
  <c r="K91" i="1"/>
  <c r="T91" i="1" s="1"/>
  <c r="K90" i="1"/>
  <c r="T90" i="1" s="1"/>
  <c r="K72" i="1"/>
  <c r="T72" i="1" s="1"/>
  <c r="K85" i="1"/>
  <c r="T85" i="1" s="1"/>
  <c r="K84" i="1"/>
  <c r="T84" i="1" s="1"/>
  <c r="K97" i="1"/>
  <c r="T97" i="1" s="1"/>
  <c r="K89" i="1"/>
  <c r="T89" i="1" s="1"/>
  <c r="K80" i="1"/>
  <c r="T80" i="1" s="1"/>
  <c r="K75" i="1"/>
  <c r="T75" i="1" s="1"/>
  <c r="K71" i="1"/>
  <c r="T71" i="1" s="1"/>
  <c r="K56" i="1"/>
  <c r="T56" i="1" s="1"/>
  <c r="K58" i="1"/>
  <c r="T58" i="1" s="1"/>
  <c r="K55" i="1"/>
  <c r="T55" i="1" s="1"/>
  <c r="K65" i="1"/>
  <c r="T65" i="1" s="1"/>
  <c r="K54" i="1"/>
  <c r="T54" i="1" s="1"/>
  <c r="K64" i="1"/>
  <c r="T64" i="1" s="1"/>
  <c r="K60" i="1"/>
  <c r="T60" i="1" s="1"/>
  <c r="K62" i="1"/>
  <c r="T62" i="1" s="1"/>
  <c r="K61" i="1"/>
  <c r="T61" i="1" s="1"/>
  <c r="K63" i="1"/>
  <c r="T63" i="1" s="1"/>
  <c r="K57" i="1"/>
  <c r="T57" i="1" s="1"/>
  <c r="K66" i="1"/>
  <c r="T66" i="1" s="1"/>
  <c r="K53" i="1"/>
  <c r="T53" i="1" s="1"/>
  <c r="K59" i="1"/>
  <c r="T59" i="1" s="1"/>
  <c r="K67" i="1"/>
  <c r="T67" i="1" s="1"/>
  <c r="K52" i="1"/>
  <c r="T52" i="1" s="1"/>
  <c r="L17" i="3" l="1"/>
  <c r="K13" i="1"/>
  <c r="T13" i="1" s="1"/>
  <c r="K48" i="1"/>
  <c r="T48" i="1" s="1"/>
  <c r="K14" i="1"/>
  <c r="T14" i="1" s="1"/>
  <c r="J19" i="3" l="1"/>
  <c r="K27" i="1"/>
  <c r="T27" i="1" s="1"/>
  <c r="K23" i="1"/>
  <c r="T23" i="1" s="1"/>
  <c r="K32" i="1"/>
  <c r="T32" i="1" s="1"/>
  <c r="K33" i="1"/>
  <c r="T33" i="1" s="1"/>
  <c r="K20" i="1"/>
  <c r="T20" i="1" s="1"/>
  <c r="K18" i="1"/>
  <c r="T18" i="1" s="1"/>
  <c r="K24" i="1"/>
  <c r="T24" i="1" s="1"/>
  <c r="K26" i="1"/>
  <c r="T26" i="1" s="1"/>
  <c r="K21" i="1"/>
  <c r="T21" i="1" s="1"/>
  <c r="K29" i="1"/>
  <c r="T29" i="1" s="1"/>
  <c r="K28" i="1"/>
  <c r="T28" i="1" s="1"/>
  <c r="K34" i="1"/>
  <c r="T34" i="1" s="1"/>
  <c r="K19" i="3" l="1"/>
  <c r="K17" i="1"/>
  <c r="T17" i="1" s="1"/>
  <c r="K44" i="1"/>
  <c r="T44" i="1" s="1"/>
  <c r="K43" i="1"/>
  <c r="T43" i="1" s="1"/>
  <c r="K39" i="1"/>
  <c r="T39" i="1" s="1"/>
  <c r="K35" i="1"/>
  <c r="T35" i="1" s="1"/>
  <c r="K22" i="1"/>
  <c r="T22" i="1" s="1"/>
  <c r="K19" i="1"/>
  <c r="T19" i="1" s="1"/>
  <c r="K38" i="1"/>
  <c r="T38" i="1" s="1"/>
  <c r="K31" i="1"/>
  <c r="T31" i="1" s="1"/>
  <c r="K30" i="1"/>
  <c r="T30" i="1" s="1"/>
  <c r="K25" i="1"/>
  <c r="T25" i="1" s="1"/>
  <c r="K37" i="1"/>
  <c r="T37" i="1" s="1"/>
  <c r="I95" i="1" l="1"/>
  <c r="C95" i="1" s="1"/>
  <c r="I90" i="1"/>
  <c r="C90" i="1" s="1"/>
  <c r="I94" i="1"/>
  <c r="C94" i="1" s="1"/>
  <c r="I88" i="1"/>
  <c r="C88" i="1" s="1"/>
  <c r="I93" i="1"/>
  <c r="I92" i="1"/>
  <c r="C92" i="1" s="1"/>
  <c r="I120" i="1"/>
  <c r="C120" i="1" s="1"/>
  <c r="I85" i="1"/>
  <c r="C85" i="1" s="1"/>
  <c r="I107" i="1"/>
  <c r="C107" i="1" s="1"/>
  <c r="I89" i="1"/>
  <c r="C89" i="1" s="1"/>
  <c r="I91" i="1"/>
  <c r="C91" i="1" s="1"/>
  <c r="I112" i="1"/>
  <c r="C112" i="1" s="1"/>
  <c r="I62" i="1"/>
  <c r="I64" i="1"/>
  <c r="C64" i="1" s="1"/>
  <c r="I72" i="1"/>
  <c r="C72" i="1" s="1"/>
  <c r="I61" i="1"/>
  <c r="C61" i="1" s="1"/>
  <c r="I52" i="1"/>
  <c r="C52" i="1" s="1"/>
  <c r="I48" i="1"/>
  <c r="C48" i="1" s="1"/>
  <c r="I63" i="1"/>
  <c r="C63" i="1" s="1"/>
  <c r="I65" i="1"/>
  <c r="C65" i="1" s="1"/>
  <c r="I54" i="1"/>
  <c r="C54" i="1" s="1"/>
  <c r="I56" i="1"/>
  <c r="C56" i="1" s="1"/>
  <c r="I71" i="1"/>
  <c r="C71" i="1" s="1"/>
  <c r="I80" i="1"/>
  <c r="C80" i="1" s="1"/>
  <c r="I55" i="1"/>
  <c r="C55" i="1" s="1"/>
  <c r="I37" i="1"/>
  <c r="C37" i="1" s="1"/>
  <c r="I38" i="1"/>
  <c r="C38" i="1" s="1"/>
  <c r="I39" i="1"/>
  <c r="I43" i="1"/>
  <c r="I44" i="1"/>
  <c r="C44" i="1" s="1"/>
  <c r="I25" i="1"/>
  <c r="C25" i="1" s="1"/>
  <c r="I19" i="1"/>
  <c r="C19" i="1" s="1"/>
  <c r="I24" i="1"/>
  <c r="C24" i="1" s="1"/>
  <c r="L19" i="3"/>
  <c r="I28" i="1"/>
  <c r="C28" i="1" s="1"/>
  <c r="I32" i="1"/>
  <c r="C32" i="1" s="1"/>
  <c r="I22" i="1"/>
  <c r="C22" i="1" s="1"/>
  <c r="I27" i="1"/>
  <c r="C27" i="1" s="1"/>
  <c r="I23" i="1"/>
  <c r="C23" i="1" s="1"/>
  <c r="I33" i="1"/>
  <c r="C33" i="1" s="1"/>
  <c r="I31" i="1"/>
  <c r="C31" i="1" s="1"/>
  <c r="I35" i="1"/>
  <c r="C35" i="1" s="1"/>
  <c r="I17" i="1"/>
  <c r="I14" i="1"/>
  <c r="C14" i="1" s="1"/>
  <c r="I115" i="1"/>
  <c r="C115" i="1" s="1"/>
  <c r="I116" i="1"/>
  <c r="C116" i="1" s="1"/>
  <c r="I104" i="1"/>
  <c r="C104" i="1" s="1"/>
  <c r="I119" i="1"/>
  <c r="C119" i="1" s="1"/>
  <c r="I121" i="1"/>
  <c r="C121" i="1" s="1"/>
  <c r="I13" i="1"/>
  <c r="C13" i="1" s="1"/>
  <c r="I105" i="1"/>
  <c r="C105" i="1" s="1"/>
  <c r="I75" i="1"/>
  <c r="C75" i="1" s="1"/>
  <c r="I15" i="1"/>
  <c r="C15" i="1" s="1"/>
  <c r="I117" i="1"/>
  <c r="C117" i="1" s="1"/>
  <c r="I76" i="1"/>
  <c r="C76" i="1" s="1"/>
  <c r="I58" i="1"/>
  <c r="C58" i="1" s="1"/>
  <c r="I81" i="1"/>
  <c r="C81" i="1" s="1"/>
  <c r="I98" i="1"/>
  <c r="C98" i="1" s="1"/>
  <c r="I86" i="1"/>
  <c r="C86" i="1" s="1"/>
  <c r="I118" i="1"/>
  <c r="C118" i="1" s="1"/>
  <c r="I74" i="1"/>
  <c r="C74" i="1" s="1"/>
  <c r="I113" i="1"/>
  <c r="C113" i="1" s="1"/>
  <c r="I78" i="1"/>
  <c r="C78" i="1" s="1"/>
  <c r="I67" i="1"/>
  <c r="C67" i="1" s="1"/>
  <c r="I53" i="1"/>
  <c r="C53" i="1" s="1"/>
  <c r="I57" i="1"/>
  <c r="C57" i="1" s="1"/>
  <c r="I59" i="1"/>
  <c r="C59" i="1" s="1"/>
  <c r="I60" i="1"/>
  <c r="C60" i="1" s="1"/>
  <c r="I66" i="1"/>
  <c r="C66" i="1" s="1"/>
  <c r="I73" i="1"/>
  <c r="C73" i="1" s="1"/>
  <c r="I100" i="1"/>
  <c r="C100" i="1" s="1"/>
  <c r="I77" i="1"/>
  <c r="C77" i="1" s="1"/>
  <c r="I108" i="1"/>
  <c r="C108" i="1" s="1"/>
  <c r="I82" i="1"/>
  <c r="C82" i="1" s="1"/>
  <c r="I83" i="1"/>
  <c r="C83" i="1" s="1"/>
  <c r="I84" i="1"/>
  <c r="C84" i="1" s="1"/>
  <c r="I87" i="1"/>
  <c r="C87" i="1" s="1"/>
  <c r="I96" i="1"/>
  <c r="C96" i="1" s="1"/>
  <c r="I97" i="1"/>
  <c r="C97" i="1" s="1"/>
  <c r="I99" i="1"/>
  <c r="C99" i="1" s="1"/>
  <c r="I114" i="1"/>
  <c r="C114" i="1" s="1"/>
  <c r="I106" i="1"/>
  <c r="C106" i="1" s="1"/>
  <c r="I79" i="1"/>
  <c r="C79" i="1" s="1"/>
  <c r="I20" i="1"/>
  <c r="C20" i="1" s="1"/>
  <c r="I18" i="1"/>
  <c r="C18" i="1" s="1"/>
  <c r="I26" i="1"/>
  <c r="C26" i="1" s="1"/>
  <c r="I30" i="1"/>
  <c r="C30" i="1" s="1"/>
  <c r="I21" i="1"/>
  <c r="C21" i="1" s="1"/>
  <c r="I29" i="1"/>
  <c r="C29" i="1" s="1"/>
  <c r="I34" i="1"/>
  <c r="C34" i="1" s="1"/>
  <c r="C17" i="1"/>
  <c r="C39" i="1"/>
  <c r="C43" i="1"/>
  <c r="C93" i="1"/>
  <c r="C62" i="1"/>
  <c r="J21" i="3" l="1"/>
  <c r="E102" i="2"/>
  <c r="F102" i="2" s="1"/>
  <c r="D101" i="2"/>
  <c r="C100" i="2"/>
  <c r="E98" i="2"/>
  <c r="F98" i="2" s="1"/>
  <c r="D97" i="2"/>
  <c r="C96" i="2"/>
  <c r="E94" i="2"/>
  <c r="F94" i="2" s="1"/>
  <c r="D100" i="2"/>
  <c r="D96" i="2"/>
  <c r="D102" i="2"/>
  <c r="C101" i="2"/>
  <c r="E99" i="2"/>
  <c r="F99" i="2" s="1"/>
  <c r="D98" i="2"/>
  <c r="C97" i="2"/>
  <c r="E95" i="2"/>
  <c r="F95" i="2" s="1"/>
  <c r="D94" i="2"/>
  <c r="E101" i="2"/>
  <c r="F101" i="2" s="1"/>
  <c r="E97" i="2"/>
  <c r="F97" i="2" s="1"/>
  <c r="C95" i="2"/>
  <c r="C102" i="2"/>
  <c r="E100" i="2"/>
  <c r="F100" i="2" s="1"/>
  <c r="D99" i="2"/>
  <c r="C98" i="2"/>
  <c r="E96" i="2"/>
  <c r="F96" i="2" s="1"/>
  <c r="D95" i="2"/>
  <c r="C94" i="2"/>
  <c r="C99" i="2"/>
  <c r="E93" i="2"/>
  <c r="F93" i="2" s="1"/>
  <c r="E89" i="2"/>
  <c r="F89" i="2" s="1"/>
  <c r="E85" i="2"/>
  <c r="F85" i="2" s="1"/>
  <c r="E81" i="2"/>
  <c r="F81" i="2" s="1"/>
  <c r="E77" i="2"/>
  <c r="F77" i="2" s="1"/>
  <c r="E73" i="2"/>
  <c r="F73" i="2" s="1"/>
  <c r="E69" i="2"/>
  <c r="F69" i="2" s="1"/>
  <c r="E65" i="2"/>
  <c r="F65" i="2" s="1"/>
  <c r="E61" i="2"/>
  <c r="F61" i="2" s="1"/>
  <c r="E57" i="2"/>
  <c r="F57" i="2" s="1"/>
  <c r="E53" i="2"/>
  <c r="F53" i="2" s="1"/>
  <c r="E49" i="2"/>
  <c r="F49" i="2" s="1"/>
  <c r="E45" i="2"/>
  <c r="F45" i="2" s="1"/>
  <c r="E41" i="2"/>
  <c r="F41" i="2" s="1"/>
  <c r="E37" i="2"/>
  <c r="F37" i="2" s="1"/>
  <c r="E33" i="2"/>
  <c r="F33" i="2" s="1"/>
  <c r="E29" i="2"/>
  <c r="F29" i="2" s="1"/>
  <c r="E25" i="2"/>
  <c r="F25" i="2" s="1"/>
  <c r="E21" i="2"/>
  <c r="F21" i="2" s="1"/>
  <c r="E17" i="2"/>
  <c r="F17" i="2" s="1"/>
  <c r="E13" i="2"/>
  <c r="F13" i="2" s="1"/>
  <c r="E9" i="2"/>
  <c r="F9" i="2" s="1"/>
  <c r="E4" i="2"/>
  <c r="F4" i="2" s="1"/>
  <c r="D15" i="3" s="1"/>
  <c r="E50" i="2"/>
  <c r="F50" i="2" s="1"/>
  <c r="E30" i="2"/>
  <c r="F30" i="2" s="1"/>
  <c r="E18" i="2"/>
  <c r="F18" i="2" s="1"/>
  <c r="E92" i="2"/>
  <c r="F92" i="2" s="1"/>
  <c r="E88" i="2"/>
  <c r="F88" i="2" s="1"/>
  <c r="E84" i="2"/>
  <c r="F84" i="2" s="1"/>
  <c r="E80" i="2"/>
  <c r="F80" i="2" s="1"/>
  <c r="E76" i="2"/>
  <c r="F76" i="2" s="1"/>
  <c r="E72" i="2"/>
  <c r="F72" i="2" s="1"/>
  <c r="E68" i="2"/>
  <c r="F68" i="2" s="1"/>
  <c r="E64" i="2"/>
  <c r="F64" i="2" s="1"/>
  <c r="E60" i="2"/>
  <c r="F60" i="2" s="1"/>
  <c r="E56" i="2"/>
  <c r="F56" i="2" s="1"/>
  <c r="E52" i="2"/>
  <c r="F52" i="2" s="1"/>
  <c r="E48" i="2"/>
  <c r="F48" i="2" s="1"/>
  <c r="E44" i="2"/>
  <c r="F44" i="2" s="1"/>
  <c r="E40" i="2"/>
  <c r="F40" i="2" s="1"/>
  <c r="E36" i="2"/>
  <c r="F36" i="2" s="1"/>
  <c r="E32" i="2"/>
  <c r="F32" i="2" s="1"/>
  <c r="E28" i="2"/>
  <c r="F28" i="2" s="1"/>
  <c r="E24" i="2"/>
  <c r="F24" i="2" s="1"/>
  <c r="E20" i="2"/>
  <c r="F20" i="2" s="1"/>
  <c r="E16" i="2"/>
  <c r="F16" i="2" s="1"/>
  <c r="E12" i="2"/>
  <c r="F12" i="2" s="1"/>
  <c r="E8" i="2"/>
  <c r="F8" i="2" s="1"/>
  <c r="E5" i="2"/>
  <c r="F5" i="2" s="1"/>
  <c r="E86" i="2"/>
  <c r="F86" i="2" s="1"/>
  <c r="E82" i="2"/>
  <c r="F82" i="2" s="1"/>
  <c r="E74" i="2"/>
  <c r="F74" i="2" s="1"/>
  <c r="E66" i="2"/>
  <c r="F66" i="2" s="1"/>
  <c r="E58" i="2"/>
  <c r="F58" i="2" s="1"/>
  <c r="E46" i="2"/>
  <c r="F46" i="2" s="1"/>
  <c r="E38" i="2"/>
  <c r="F38" i="2" s="1"/>
  <c r="E26" i="2"/>
  <c r="F26" i="2" s="1"/>
  <c r="E14" i="2"/>
  <c r="F14" i="2" s="1"/>
  <c r="E6" i="2"/>
  <c r="F6" i="2" s="1"/>
  <c r="E91" i="2"/>
  <c r="F91" i="2" s="1"/>
  <c r="E87" i="2"/>
  <c r="F87" i="2" s="1"/>
  <c r="E83" i="2"/>
  <c r="F83" i="2" s="1"/>
  <c r="E79" i="2"/>
  <c r="F79" i="2" s="1"/>
  <c r="E75" i="2"/>
  <c r="F75" i="2" s="1"/>
  <c r="E71" i="2"/>
  <c r="F71" i="2" s="1"/>
  <c r="E67" i="2"/>
  <c r="F67" i="2" s="1"/>
  <c r="E63" i="2"/>
  <c r="F63" i="2" s="1"/>
  <c r="E59" i="2"/>
  <c r="F59" i="2" s="1"/>
  <c r="E55" i="2"/>
  <c r="F55" i="2" s="1"/>
  <c r="E51" i="2"/>
  <c r="F51" i="2" s="1"/>
  <c r="E47" i="2"/>
  <c r="F47" i="2" s="1"/>
  <c r="E43" i="2"/>
  <c r="F43" i="2" s="1"/>
  <c r="E39" i="2"/>
  <c r="F39" i="2" s="1"/>
  <c r="E35" i="2"/>
  <c r="F35" i="2" s="1"/>
  <c r="E31" i="2"/>
  <c r="F31" i="2" s="1"/>
  <c r="E27" i="2"/>
  <c r="F27" i="2" s="1"/>
  <c r="E23" i="2"/>
  <c r="F23" i="2" s="1"/>
  <c r="E19" i="2"/>
  <c r="F19" i="2" s="1"/>
  <c r="E15" i="2"/>
  <c r="F15" i="2" s="1"/>
  <c r="E11" i="2"/>
  <c r="F11" i="2" s="1"/>
  <c r="E7" i="2"/>
  <c r="F7" i="2" s="1"/>
  <c r="E90" i="2"/>
  <c r="F90" i="2" s="1"/>
  <c r="E78" i="2"/>
  <c r="F78" i="2" s="1"/>
  <c r="E70" i="2"/>
  <c r="F70" i="2" s="1"/>
  <c r="E62" i="2"/>
  <c r="F62" i="2" s="1"/>
  <c r="E54" i="2"/>
  <c r="F54" i="2" s="1"/>
  <c r="E42" i="2"/>
  <c r="F42" i="2" s="1"/>
  <c r="E34" i="2"/>
  <c r="F34" i="2" s="1"/>
  <c r="E22" i="2"/>
  <c r="F22" i="2" s="1"/>
  <c r="E10" i="2"/>
  <c r="F10" i="2" s="1"/>
  <c r="D93" i="2"/>
  <c r="D91" i="2"/>
  <c r="D89" i="2"/>
  <c r="D87" i="2"/>
  <c r="D85" i="2"/>
  <c r="D83" i="2"/>
  <c r="D81" i="2"/>
  <c r="D79" i="2"/>
  <c r="D77" i="2"/>
  <c r="D75" i="2"/>
  <c r="D73" i="2"/>
  <c r="D71" i="2"/>
  <c r="D69" i="2"/>
  <c r="D67" i="2"/>
  <c r="D65" i="2"/>
  <c r="D63" i="2"/>
  <c r="D61" i="2"/>
  <c r="D59" i="2"/>
  <c r="D57" i="2"/>
  <c r="D55" i="2"/>
  <c r="D53" i="2"/>
  <c r="D51" i="2"/>
  <c r="D49" i="2"/>
  <c r="D47" i="2"/>
  <c r="D45" i="2"/>
  <c r="D43" i="2"/>
  <c r="D41" i="2"/>
  <c r="D39" i="2"/>
  <c r="D37" i="2"/>
  <c r="D35" i="2"/>
  <c r="D33" i="2"/>
  <c r="D31" i="2"/>
  <c r="D29" i="2"/>
  <c r="D27" i="2"/>
  <c r="D25" i="2"/>
  <c r="D23" i="2"/>
  <c r="D21" i="2"/>
  <c r="D19" i="2"/>
  <c r="D17" i="2"/>
  <c r="D15" i="2"/>
  <c r="D13" i="2"/>
  <c r="D11" i="2"/>
  <c r="D9" i="2"/>
  <c r="D7" i="2"/>
  <c r="D5" i="2"/>
  <c r="E16" i="3" s="1"/>
  <c r="C93" i="2"/>
  <c r="C91" i="2"/>
  <c r="C89" i="2"/>
  <c r="C87" i="2"/>
  <c r="C85" i="2"/>
  <c r="C83" i="2"/>
  <c r="C81" i="2"/>
  <c r="C79" i="2"/>
  <c r="C77" i="2"/>
  <c r="C75" i="2"/>
  <c r="C73" i="2"/>
  <c r="C71" i="2"/>
  <c r="C69" i="2"/>
  <c r="C67" i="2"/>
  <c r="C65" i="2"/>
  <c r="C63" i="2"/>
  <c r="C61" i="2"/>
  <c r="C59" i="2"/>
  <c r="C57" i="2"/>
  <c r="C55" i="2"/>
  <c r="C53" i="2"/>
  <c r="C51" i="2"/>
  <c r="C49" i="2"/>
  <c r="C47" i="2"/>
  <c r="C45" i="2"/>
  <c r="C43" i="2"/>
  <c r="C41" i="2"/>
  <c r="C39" i="2"/>
  <c r="C37" i="2"/>
  <c r="C35" i="2"/>
  <c r="C33" i="2"/>
  <c r="C31" i="2"/>
  <c r="C29" i="2"/>
  <c r="C27" i="2"/>
  <c r="C25" i="2"/>
  <c r="C23" i="2"/>
  <c r="C21" i="2"/>
  <c r="C19" i="2"/>
  <c r="C17" i="2"/>
  <c r="C15" i="2"/>
  <c r="C13" i="2"/>
  <c r="C11" i="2"/>
  <c r="C9" i="2"/>
  <c r="C7" i="2"/>
  <c r="C5" i="2"/>
  <c r="E15" i="3" s="1"/>
  <c r="D92" i="2"/>
  <c r="D90" i="2"/>
  <c r="D88" i="2"/>
  <c r="D86" i="2"/>
  <c r="D84" i="2"/>
  <c r="D82" i="2"/>
  <c r="D80" i="2"/>
  <c r="D78" i="2"/>
  <c r="D76" i="2"/>
  <c r="D74" i="2"/>
  <c r="D72" i="2"/>
  <c r="D70" i="2"/>
  <c r="D68" i="2"/>
  <c r="D66" i="2"/>
  <c r="D64" i="2"/>
  <c r="D62" i="2"/>
  <c r="D60" i="2"/>
  <c r="D58" i="2"/>
  <c r="D56" i="2"/>
  <c r="D54" i="2"/>
  <c r="D52" i="2"/>
  <c r="D50" i="2"/>
  <c r="D48" i="2"/>
  <c r="D46" i="2"/>
  <c r="D44" i="2"/>
  <c r="D42" i="2"/>
  <c r="D40" i="2"/>
  <c r="D38" i="2"/>
  <c r="D36" i="2"/>
  <c r="D34" i="2"/>
  <c r="D32" i="2"/>
  <c r="D30" i="2"/>
  <c r="D28" i="2"/>
  <c r="D26" i="2"/>
  <c r="D24" i="2"/>
  <c r="D22" i="2"/>
  <c r="D20" i="2"/>
  <c r="D18" i="2"/>
  <c r="D16" i="2"/>
  <c r="D14" i="2"/>
  <c r="D12" i="2"/>
  <c r="D10" i="2"/>
  <c r="D8" i="2"/>
  <c r="E18" i="3" s="1"/>
  <c r="D6" i="2"/>
  <c r="D4" i="2"/>
  <c r="C16" i="3" s="1"/>
  <c r="C92" i="2"/>
  <c r="C90" i="2"/>
  <c r="C88" i="2"/>
  <c r="C86" i="2"/>
  <c r="C84" i="2"/>
  <c r="C82" i="2"/>
  <c r="C80" i="2"/>
  <c r="C78" i="2"/>
  <c r="C76" i="2"/>
  <c r="C74" i="2"/>
  <c r="C72" i="2"/>
  <c r="C70" i="2"/>
  <c r="C68" i="2"/>
  <c r="C66" i="2"/>
  <c r="C64" i="2"/>
  <c r="C56" i="2"/>
  <c r="C48" i="2"/>
  <c r="C40" i="2"/>
  <c r="C32" i="2"/>
  <c r="C24" i="2"/>
  <c r="C16" i="2"/>
  <c r="C8" i="2"/>
  <c r="E17" i="3" s="1"/>
  <c r="C42" i="2"/>
  <c r="C62" i="2"/>
  <c r="C54" i="2"/>
  <c r="C46" i="2"/>
  <c r="C38" i="2"/>
  <c r="C30" i="2"/>
  <c r="C22" i="2"/>
  <c r="C14" i="2"/>
  <c r="C6" i="2"/>
  <c r="G15" i="3" s="1"/>
  <c r="C50" i="2"/>
  <c r="C34" i="2"/>
  <c r="C18" i="2"/>
  <c r="C60" i="2"/>
  <c r="C52" i="2"/>
  <c r="C44" i="2"/>
  <c r="C36" i="2"/>
  <c r="C28" i="2"/>
  <c r="C20" i="2"/>
  <c r="C12" i="2"/>
  <c r="C4" i="2"/>
  <c r="C15" i="3" s="1"/>
  <c r="C58" i="2"/>
  <c r="C26" i="2"/>
  <c r="C10" i="2"/>
  <c r="H15" i="3" l="1"/>
  <c r="C18" i="3"/>
  <c r="D19" i="3"/>
  <c r="C17" i="3"/>
  <c r="C19" i="3"/>
  <c r="G19" i="3"/>
  <c r="E19" i="3"/>
  <c r="G18" i="3"/>
  <c r="D17" i="3"/>
  <c r="C20" i="3"/>
  <c r="G17" i="3"/>
  <c r="G20" i="3"/>
  <c r="G16" i="3"/>
  <c r="E20" i="3"/>
  <c r="H19" i="3"/>
  <c r="F15" i="3"/>
  <c r="F19" i="3"/>
  <c r="F17" i="3"/>
  <c r="C22" i="3"/>
  <c r="D21" i="3"/>
  <c r="C21" i="3"/>
  <c r="K21" i="3"/>
  <c r="L21" i="3" l="1"/>
  <c r="H21" i="3" s="1"/>
  <c r="E22" i="3"/>
  <c r="F21" i="3"/>
  <c r="E21" i="3"/>
  <c r="J23" i="3" l="1"/>
  <c r="G21" i="3"/>
  <c r="G22" i="3"/>
  <c r="D23" i="3" l="1"/>
  <c r="C24" i="3"/>
  <c r="C23" i="3"/>
  <c r="K23" i="3"/>
  <c r="L23" i="3" l="1"/>
  <c r="H23" i="3" s="1"/>
  <c r="E23" i="3"/>
  <c r="F23" i="3"/>
  <c r="E24" i="3"/>
  <c r="G24" i="3" l="1"/>
  <c r="G23" i="3"/>
  <c r="J25" i="3"/>
  <c r="K25" i="3" l="1"/>
  <c r="D25" i="3"/>
  <c r="C26" i="3"/>
  <c r="C25" i="3"/>
  <c r="L25" i="3" l="1"/>
  <c r="H25" i="3" s="1"/>
  <c r="F25" i="3"/>
  <c r="E26" i="3"/>
  <c r="E25" i="3"/>
  <c r="J27" i="3" l="1"/>
  <c r="G25" i="3"/>
  <c r="G26" i="3"/>
  <c r="K27" i="3" l="1"/>
  <c r="D27" i="3"/>
  <c r="C27" i="3"/>
  <c r="C28" i="3"/>
  <c r="L27" i="3" l="1"/>
  <c r="H27" i="3" s="1"/>
  <c r="E27" i="3"/>
  <c r="F27" i="3"/>
  <c r="E28" i="3"/>
  <c r="J29" i="3" l="1"/>
  <c r="G28" i="3"/>
  <c r="G27" i="3"/>
  <c r="K29" i="3" l="1"/>
  <c r="C30" i="3"/>
  <c r="D29" i="3"/>
  <c r="C29" i="3"/>
  <c r="L29" i="3" l="1"/>
  <c r="H29" i="3" s="1"/>
  <c r="E30" i="3"/>
  <c r="F29" i="3"/>
  <c r="E29" i="3"/>
  <c r="J31" i="3" l="1"/>
  <c r="G29" i="3"/>
  <c r="G30" i="3"/>
  <c r="D31" i="3" l="1"/>
  <c r="C32" i="3"/>
  <c r="C31" i="3"/>
  <c r="K31" i="3"/>
  <c r="E31" i="3" l="1"/>
  <c r="F31" i="3"/>
  <c r="E32" i="3"/>
  <c r="L31" i="3"/>
  <c r="H31" i="3" s="1"/>
  <c r="G32" i="3" l="1"/>
  <c r="G31" i="3"/>
  <c r="J33" i="3"/>
  <c r="D33" i="3" l="1"/>
  <c r="C34" i="3"/>
  <c r="C33" i="3"/>
  <c r="K33" i="3"/>
  <c r="L33" i="3" l="1"/>
  <c r="H33" i="3" s="1"/>
  <c r="F33" i="3"/>
  <c r="E34" i="3"/>
  <c r="E33" i="3"/>
  <c r="G33" i="3" l="1"/>
  <c r="G34" i="3"/>
  <c r="J35" i="3"/>
  <c r="C35" i="3" l="1"/>
  <c r="D35" i="3"/>
  <c r="C36" i="3"/>
  <c r="K35" i="3"/>
  <c r="E35" i="3" l="1"/>
  <c r="E36" i="3"/>
  <c r="F35" i="3"/>
  <c r="L35" i="3"/>
  <c r="H35" i="3" s="1"/>
  <c r="G36" i="3" l="1"/>
  <c r="G35" i="3"/>
  <c r="J37" i="3"/>
  <c r="C38" i="3" l="1"/>
  <c r="D37" i="3"/>
  <c r="C37" i="3"/>
  <c r="K37" i="3"/>
  <c r="E38" i="3" l="1"/>
  <c r="E37" i="3"/>
  <c r="F37" i="3"/>
  <c r="L37" i="3"/>
  <c r="H37" i="3" s="1"/>
  <c r="G37" i="3" l="1"/>
  <c r="G38" i="3"/>
  <c r="J39" i="3"/>
  <c r="D39" i="3" l="1"/>
  <c r="C40" i="3"/>
  <c r="C39" i="3"/>
  <c r="K39" i="3"/>
  <c r="E39" i="3" l="1"/>
  <c r="F39" i="3"/>
  <c r="E40" i="3"/>
  <c r="L39" i="3"/>
  <c r="H39" i="3" s="1"/>
  <c r="G40" i="3" l="1"/>
  <c r="G39" i="3"/>
  <c r="J41" i="3"/>
  <c r="D41" i="3" l="1"/>
  <c r="C42" i="3"/>
  <c r="C41" i="3"/>
  <c r="K41" i="3"/>
  <c r="F41" i="3" l="1"/>
  <c r="E42" i="3"/>
  <c r="E41" i="3"/>
  <c r="L41" i="3"/>
  <c r="H41" i="3" s="1"/>
  <c r="G41" i="3" l="1"/>
  <c r="G42" i="3"/>
  <c r="J43" i="3"/>
  <c r="D43" i="3" l="1"/>
  <c r="C43" i="3"/>
  <c r="C44" i="3"/>
  <c r="K43" i="3"/>
  <c r="E43" i="3" l="1"/>
  <c r="F43" i="3"/>
  <c r="E44" i="3"/>
  <c r="L43" i="3"/>
  <c r="H43" i="3" s="1"/>
  <c r="G44" i="3" l="1"/>
  <c r="G43" i="3"/>
  <c r="J45" i="3"/>
  <c r="C46" i="3" l="1"/>
  <c r="C45" i="3"/>
  <c r="D45" i="3"/>
  <c r="K45" i="3"/>
  <c r="E46" i="3" l="1"/>
  <c r="F45" i="3"/>
  <c r="E45" i="3"/>
  <c r="L45" i="3"/>
  <c r="H45" i="3" s="1"/>
  <c r="G45" i="3" l="1"/>
  <c r="G46" i="3"/>
  <c r="J47" i="3"/>
  <c r="D47" i="3" l="1"/>
  <c r="C48" i="3"/>
  <c r="C47" i="3"/>
  <c r="K47" i="3"/>
  <c r="E47" i="3" l="1"/>
  <c r="F47" i="3"/>
  <c r="E48" i="3"/>
  <c r="L47" i="3"/>
  <c r="H47" i="3" s="1"/>
  <c r="G48" i="3" l="1"/>
  <c r="G47" i="3"/>
  <c r="J49" i="3"/>
  <c r="D49" i="3" l="1"/>
  <c r="C50" i="3"/>
  <c r="C49" i="3"/>
  <c r="K49" i="3"/>
  <c r="F49" i="3" l="1"/>
  <c r="E50" i="3"/>
  <c r="E49" i="3"/>
  <c r="L49" i="3"/>
  <c r="H49" i="3" s="1"/>
  <c r="G49" i="3" l="1"/>
  <c r="G50" i="3"/>
  <c r="J51" i="3"/>
  <c r="C51" i="3" l="1"/>
  <c r="D51" i="3"/>
  <c r="C52" i="3"/>
  <c r="K51" i="3"/>
  <c r="E51" i="3" l="1"/>
  <c r="E52" i="3"/>
  <c r="F51" i="3"/>
  <c r="L51" i="3"/>
  <c r="H51" i="3" s="1"/>
  <c r="G52" i="3" l="1"/>
  <c r="G51" i="3"/>
  <c r="J53" i="3"/>
  <c r="C54" i="3" l="1"/>
  <c r="D53" i="3"/>
  <c r="C53" i="3"/>
  <c r="K53" i="3"/>
  <c r="E54" i="3" l="1"/>
  <c r="F53" i="3"/>
  <c r="E53" i="3"/>
  <c r="L53" i="3"/>
  <c r="H53" i="3" s="1"/>
  <c r="G53" i="3" l="1"/>
  <c r="G54" i="3"/>
  <c r="J55" i="3"/>
  <c r="D55" i="3" l="1"/>
  <c r="C56" i="3"/>
  <c r="C55" i="3"/>
  <c r="K55" i="3"/>
  <c r="E55" i="3" l="1"/>
  <c r="F55" i="3"/>
  <c r="E56" i="3"/>
  <c r="L55" i="3"/>
  <c r="H55" i="3" s="1"/>
  <c r="G56" i="3" l="1"/>
  <c r="G55" i="3"/>
  <c r="J57" i="3"/>
  <c r="D57" i="3" l="1"/>
  <c r="C58" i="3"/>
  <c r="C57" i="3"/>
  <c r="K57" i="3"/>
  <c r="F57" i="3" l="1"/>
  <c r="E58" i="3"/>
  <c r="E57" i="3"/>
  <c r="L57" i="3"/>
  <c r="H57" i="3" s="1"/>
  <c r="G57" i="3" l="1"/>
  <c r="G58" i="3"/>
  <c r="J59" i="3"/>
  <c r="D59" i="3" l="1"/>
  <c r="C59" i="3"/>
  <c r="C60" i="3"/>
  <c r="K59" i="3"/>
  <c r="E59" i="3" l="1"/>
  <c r="F59" i="3"/>
  <c r="E60" i="3"/>
  <c r="L59" i="3"/>
  <c r="H59" i="3" s="1"/>
  <c r="G60" i="3" l="1"/>
  <c r="G59" i="3"/>
  <c r="J61" i="3"/>
  <c r="C62" i="3" l="1"/>
  <c r="D61" i="3"/>
  <c r="C61" i="3"/>
  <c r="K61" i="3"/>
  <c r="E62" i="3" l="1"/>
  <c r="F61" i="3"/>
  <c r="E61" i="3"/>
  <c r="L61" i="3"/>
  <c r="H61" i="3" s="1"/>
  <c r="G61" i="3" l="1"/>
  <c r="G62" i="3"/>
  <c r="J63" i="3"/>
  <c r="D63" i="3" l="1"/>
  <c r="C64" i="3"/>
  <c r="C63" i="3"/>
  <c r="K63" i="3"/>
  <c r="E63" i="3" l="1"/>
  <c r="F63" i="3"/>
  <c r="E64" i="3"/>
  <c r="L63" i="3"/>
  <c r="H63" i="3" s="1"/>
  <c r="G64" i="3" l="1"/>
  <c r="G63" i="3"/>
  <c r="J65" i="3"/>
  <c r="D65" i="3" l="1"/>
  <c r="C66" i="3"/>
  <c r="C65" i="3"/>
  <c r="K65" i="3"/>
  <c r="F65" i="3" l="1"/>
  <c r="E66" i="3"/>
  <c r="E65" i="3"/>
  <c r="L65" i="3"/>
  <c r="H65" i="3" s="1"/>
  <c r="G65" i="3" l="1"/>
  <c r="G66" i="3"/>
  <c r="J67" i="3"/>
  <c r="C67" i="3" l="1"/>
  <c r="D67" i="3"/>
  <c r="C68" i="3"/>
  <c r="K67" i="3"/>
  <c r="E67" i="3" l="1"/>
  <c r="E68" i="3"/>
  <c r="F67" i="3"/>
  <c r="L67" i="3"/>
  <c r="H67" i="3" s="1"/>
  <c r="G68" i="3" l="1"/>
  <c r="G67" i="3"/>
  <c r="J69" i="3"/>
  <c r="C70" i="3" l="1"/>
  <c r="D69" i="3"/>
  <c r="C69" i="3"/>
  <c r="K69" i="3"/>
  <c r="E70" i="3" l="1"/>
  <c r="F69" i="3"/>
  <c r="E69" i="3"/>
  <c r="L69" i="3"/>
  <c r="H69" i="3" s="1"/>
  <c r="G69" i="3" l="1"/>
  <c r="G70" i="3"/>
  <c r="J71" i="3"/>
  <c r="D71" i="3" l="1"/>
  <c r="C72" i="3"/>
  <c r="C71" i="3"/>
  <c r="K71" i="3"/>
  <c r="E71" i="3" l="1"/>
  <c r="F71" i="3"/>
  <c r="E72" i="3"/>
  <c r="L71" i="3"/>
  <c r="H71" i="3" s="1"/>
  <c r="G72" i="3" l="1"/>
  <c r="G71" i="3"/>
  <c r="J73" i="3"/>
  <c r="D73" i="3" l="1"/>
  <c r="C73" i="3"/>
  <c r="C74" i="3"/>
  <c r="K73" i="3"/>
  <c r="F73" i="3" l="1"/>
  <c r="E74" i="3"/>
  <c r="E73" i="3"/>
  <c r="L73" i="3"/>
  <c r="H73" i="3" s="1"/>
  <c r="G73" i="3" l="1"/>
  <c r="G74" i="3"/>
  <c r="J75" i="3"/>
  <c r="C76" i="3" l="1"/>
  <c r="D75" i="3"/>
  <c r="C75" i="3"/>
  <c r="K75" i="3"/>
  <c r="E75" i="3" l="1"/>
  <c r="F75" i="3"/>
  <c r="E76" i="3"/>
  <c r="L75" i="3"/>
  <c r="H75" i="3" s="1"/>
  <c r="G76" i="3" l="1"/>
  <c r="G75" i="3"/>
  <c r="J77" i="3"/>
  <c r="C77" i="3" l="1"/>
  <c r="C78" i="3"/>
  <c r="D77" i="3"/>
  <c r="K77" i="3"/>
  <c r="E78" i="3" l="1"/>
  <c r="E77" i="3"/>
  <c r="F77" i="3"/>
  <c r="L77" i="3"/>
  <c r="H77" i="3" s="1"/>
  <c r="G77" i="3" l="1"/>
  <c r="G78" i="3"/>
  <c r="J79" i="3"/>
  <c r="D79" i="3" l="1"/>
  <c r="D81" i="3" s="1"/>
  <c r="C80" i="3"/>
  <c r="C79" i="3"/>
  <c r="K79" i="3"/>
  <c r="E79" i="3" l="1"/>
  <c r="F79" i="3"/>
  <c r="F81" i="3" s="1"/>
  <c r="E80" i="3"/>
  <c r="L79" i="3"/>
  <c r="H79" i="3" s="1"/>
  <c r="H81" i="3" s="1"/>
  <c r="D82" i="3" l="1"/>
  <c r="G80" i="3"/>
  <c r="G79" i="3"/>
</calcChain>
</file>

<file path=xl/sharedStrings.xml><?xml version="1.0" encoding="utf-8"?>
<sst xmlns="http://schemas.openxmlformats.org/spreadsheetml/2006/main" count="735" uniqueCount="363">
  <si>
    <t>Name</t>
  </si>
  <si>
    <t>Verein</t>
  </si>
  <si>
    <t>Kategorie</t>
  </si>
  <si>
    <t>Gesamt</t>
  </si>
  <si>
    <t>Wolfgang Weiser</t>
  </si>
  <si>
    <t>Senioren II</t>
  </si>
  <si>
    <t>Wolfgang Flanderka</t>
  </si>
  <si>
    <t>Wolfgang Fiedler</t>
  </si>
  <si>
    <t>Werner Meyer</t>
  </si>
  <si>
    <t>Volker Bartmann</t>
  </si>
  <si>
    <t>Senioren I</t>
  </si>
  <si>
    <t>Torsten Uhlmann</t>
  </si>
  <si>
    <t>Tina Deuster</t>
  </si>
  <si>
    <t>Seniorinnen I</t>
  </si>
  <si>
    <t>Timm Schneider</t>
  </si>
  <si>
    <t>Thomas Langendorf</t>
  </si>
  <si>
    <t>Thomas Giebenhain</t>
  </si>
  <si>
    <t>Herren</t>
  </si>
  <si>
    <t>Thomas Friedmann</t>
  </si>
  <si>
    <t>Temudschin Schäfer</t>
  </si>
  <si>
    <t>Jugend männlich</t>
  </si>
  <si>
    <t>Susanne Parr</t>
  </si>
  <si>
    <t>Seniorinnen II</t>
  </si>
  <si>
    <t>Simon Leon Winter</t>
  </si>
  <si>
    <t>Sascha Klotz</t>
  </si>
  <si>
    <t>Rudolf Mähler</t>
  </si>
  <si>
    <t>Rolf Frank</t>
  </si>
  <si>
    <t>Reinhold Hilß</t>
  </si>
  <si>
    <t>Reiner Schramm</t>
  </si>
  <si>
    <t>Regina Schmidt</t>
  </si>
  <si>
    <t>Ralf Herzog</t>
  </si>
  <si>
    <t>Petra Uhlmann</t>
  </si>
  <si>
    <t>Peter Joch</t>
  </si>
  <si>
    <t>Peter Droste</t>
  </si>
  <si>
    <t>Patricia Krumay</t>
  </si>
  <si>
    <t>Oliver Lindemann</t>
  </si>
  <si>
    <t>Oliver Isenbiel</t>
  </si>
  <si>
    <t>Norbert Probost</t>
  </si>
  <si>
    <t>Niklas Joch</t>
  </si>
  <si>
    <t>Natascha Hütter</t>
  </si>
  <si>
    <t>Damen</t>
  </si>
  <si>
    <t>Nadine Wien</t>
  </si>
  <si>
    <t>Mirko Baic´</t>
  </si>
  <si>
    <t>Michael Jäger</t>
  </si>
  <si>
    <t>Michael Dittrich</t>
  </si>
  <si>
    <t>Marlin Zirkenbach</t>
  </si>
  <si>
    <t>Schüler</t>
  </si>
  <si>
    <t>Marion Kober</t>
  </si>
  <si>
    <t>Manfred Pester</t>
  </si>
  <si>
    <t>Lukas Rinker</t>
  </si>
  <si>
    <t>Luca Hudert</t>
  </si>
  <si>
    <t>Levi Tritsch</t>
  </si>
  <si>
    <t>Leon Reim</t>
  </si>
  <si>
    <t>Klaus Schmidt</t>
  </si>
  <si>
    <t>Klaus Friedrich</t>
  </si>
  <si>
    <t>Kirsten Wimmer</t>
  </si>
  <si>
    <t>Kerstin Fiedler</t>
  </si>
  <si>
    <t>Kai Schrader</t>
  </si>
  <si>
    <t>Jörg Weirich</t>
  </si>
  <si>
    <t>Jörg Bohlig</t>
  </si>
  <si>
    <t>Jana Schüßler</t>
  </si>
  <si>
    <t>Igor Pekrul</t>
  </si>
  <si>
    <t>Ida Wittstadt</t>
  </si>
  <si>
    <t>Schülerinnen</t>
  </si>
  <si>
    <t>Horst Jung</t>
  </si>
  <si>
    <t>Hermann Oberding</t>
  </si>
  <si>
    <t>Hermann Ketter</t>
  </si>
  <si>
    <t>Heinz Becker</t>
  </si>
  <si>
    <t>Hardy Blumhoff</t>
  </si>
  <si>
    <t>Harald Kantor</t>
  </si>
  <si>
    <t>Harald Buchert</t>
  </si>
  <si>
    <t>Hans-Peter Fritsch</t>
  </si>
  <si>
    <t>Hans Joachim Wonka</t>
  </si>
  <si>
    <t>Hannes Klee</t>
  </si>
  <si>
    <t>Günter Arnold</t>
  </si>
  <si>
    <t>Gerhard Nickel</t>
  </si>
  <si>
    <t>Gabriele Faust</t>
  </si>
  <si>
    <t>Franziska Arnold</t>
  </si>
  <si>
    <t>Erich Siebert</t>
  </si>
  <si>
    <t>Erich Drebert</t>
  </si>
  <si>
    <t>Elke Pochert</t>
  </si>
  <si>
    <t>Dustin Nickel</t>
  </si>
  <si>
    <t>Detlef Hartz</t>
  </si>
  <si>
    <t>Dennis Riemer</t>
  </si>
  <si>
    <t>Dennis Koch</t>
  </si>
  <si>
    <t>Daniel Drewes</t>
  </si>
  <si>
    <t>Damon Weiß</t>
  </si>
  <si>
    <t>Cornelia Boock</t>
  </si>
  <si>
    <t>Connor Stübiger</t>
  </si>
  <si>
    <t>Clementine Drebert</t>
  </si>
  <si>
    <t>Christopher Langendorf</t>
  </si>
  <si>
    <t>Christoph Wess</t>
  </si>
  <si>
    <t>Carmen Wedel</t>
  </si>
  <si>
    <t>Brigitte Reul</t>
  </si>
  <si>
    <t>Bernd Heber</t>
  </si>
  <si>
    <t>Axel Eric Timm</t>
  </si>
  <si>
    <t>Andreas Träger</t>
  </si>
  <si>
    <t>Andreas Priester</t>
  </si>
  <si>
    <t>Andreas Krieger</t>
  </si>
  <si>
    <t>Anatol Schäfer</t>
  </si>
  <si>
    <t>Alois Kaisr</t>
  </si>
  <si>
    <t>Id</t>
  </si>
  <si>
    <t>Rang</t>
  </si>
  <si>
    <t>GER-66302</t>
  </si>
  <si>
    <t>GER-68114</t>
  </si>
  <si>
    <t>GER-35781</t>
  </si>
  <si>
    <t>GER-68448</t>
  </si>
  <si>
    <t>GER-30869</t>
  </si>
  <si>
    <t>GER-48644</t>
  </si>
  <si>
    <t>GER-67126</t>
  </si>
  <si>
    <t>GER-37449</t>
  </si>
  <si>
    <t>GER-67787</t>
  </si>
  <si>
    <t>GER-50388</t>
  </si>
  <si>
    <t>GER-68360</t>
  </si>
  <si>
    <t>GER-66163</t>
  </si>
  <si>
    <t>GER-67042</t>
  </si>
  <si>
    <t>GER-37249</t>
  </si>
  <si>
    <t>GER-67276</t>
  </si>
  <si>
    <t>GER-35132</t>
  </si>
  <si>
    <t>GER-67381</t>
  </si>
  <si>
    <t>GER-36157</t>
  </si>
  <si>
    <t>GER-67788</t>
  </si>
  <si>
    <t>GER-38005</t>
  </si>
  <si>
    <t>GER-37676</t>
  </si>
  <si>
    <t>GER-37864</t>
  </si>
  <si>
    <t>GER-34384</t>
  </si>
  <si>
    <t>GER-35778</t>
  </si>
  <si>
    <t>GER-40148</t>
  </si>
  <si>
    <t>GER-46152</t>
  </si>
  <si>
    <t>GER-35779</t>
  </si>
  <si>
    <t>GER-24092</t>
  </si>
  <si>
    <t>GER-66515</t>
  </si>
  <si>
    <t>GER-27550</t>
  </si>
  <si>
    <t>GER-22165</t>
  </si>
  <si>
    <t>GER-38341</t>
  </si>
  <si>
    <t>GER-66391</t>
  </si>
  <si>
    <t>GER-66583</t>
  </si>
  <si>
    <t>GER-68362</t>
  </si>
  <si>
    <t>GER-33385</t>
  </si>
  <si>
    <t>GER-34878</t>
  </si>
  <si>
    <t>GER-68080</t>
  </si>
  <si>
    <t>GER-35571</t>
  </si>
  <si>
    <t>GER-67347</t>
  </si>
  <si>
    <t>GER-67990</t>
  </si>
  <si>
    <t>GER-41137</t>
  </si>
  <si>
    <t>GER-68361</t>
  </si>
  <si>
    <t>GER-67224</t>
  </si>
  <si>
    <t>GER-33708</t>
  </si>
  <si>
    <t>GER-37247</t>
  </si>
  <si>
    <t>GER-67429</t>
  </si>
  <si>
    <t>GER-67550</t>
  </si>
  <si>
    <t>GER-66640</t>
  </si>
  <si>
    <t>GER-67248</t>
  </si>
  <si>
    <t>GER-66410</t>
  </si>
  <si>
    <t>GER-26809</t>
  </si>
  <si>
    <t>GER-66636</t>
  </si>
  <si>
    <t>GER-67492</t>
  </si>
  <si>
    <t>GER-38329</t>
  </si>
  <si>
    <t>GER-40980</t>
  </si>
  <si>
    <t>GER-68219</t>
  </si>
  <si>
    <t>GER-68399</t>
  </si>
  <si>
    <t>GER-38569</t>
  </si>
  <si>
    <t>GER-67792</t>
  </si>
  <si>
    <t>GER-66529</t>
  </si>
  <si>
    <t>GER-40541</t>
  </si>
  <si>
    <t>GER-66254</t>
  </si>
  <si>
    <t>GER-42429</t>
  </si>
  <si>
    <t>GER-66043</t>
  </si>
  <si>
    <t>GER-67793</t>
  </si>
  <si>
    <t>GER-67993</t>
  </si>
  <si>
    <t>GER-46823</t>
  </si>
  <si>
    <t>GER-67428</t>
  </si>
  <si>
    <t>GER-44645</t>
  </si>
  <si>
    <t>GER-50172</t>
  </si>
  <si>
    <t>GER-38490</t>
  </si>
  <si>
    <t>GER-67612</t>
  </si>
  <si>
    <t>GER-65955</t>
  </si>
  <si>
    <t>GER-38201</t>
  </si>
  <si>
    <t>GER-33393</t>
  </si>
  <si>
    <t>GER-68191</t>
  </si>
  <si>
    <t>GER-66911</t>
  </si>
  <si>
    <t>GER-25206</t>
  </si>
  <si>
    <t>GER-51758</t>
  </si>
  <si>
    <t>GER-66666</t>
  </si>
  <si>
    <t>GER-68547</t>
  </si>
  <si>
    <t>GER-67992</t>
  </si>
  <si>
    <t>GER-41145</t>
  </si>
  <si>
    <t>GER-67117</t>
  </si>
  <si>
    <t>GER-67059</t>
  </si>
  <si>
    <t>GER-67995</t>
  </si>
  <si>
    <t>GER-9244</t>
  </si>
  <si>
    <t>Andree Cech</t>
  </si>
  <si>
    <t>GER-66852</t>
  </si>
  <si>
    <t>Kahl</t>
  </si>
  <si>
    <t>Pfungstadt</t>
  </si>
  <si>
    <t>Arheilgen</t>
  </si>
  <si>
    <t>Kirdorf</t>
  </si>
  <si>
    <t>Aßlar</t>
  </si>
  <si>
    <t>x</t>
  </si>
  <si>
    <t>BGSV Aßlar</t>
  </si>
  <si>
    <t>ß1</t>
  </si>
  <si>
    <t>MGC Bad Homburg</t>
  </si>
  <si>
    <t>H1</t>
  </si>
  <si>
    <t>MSC Bensheim-A.1</t>
  </si>
  <si>
    <t>B1</t>
  </si>
  <si>
    <t>B2</t>
  </si>
  <si>
    <t>MSC Bensheim-A.2</t>
  </si>
  <si>
    <t>B3</t>
  </si>
  <si>
    <t>MSC Bensheim-A.3</t>
  </si>
  <si>
    <t>MGC Wetzlar</t>
  </si>
  <si>
    <t>W1</t>
  </si>
  <si>
    <t>ß11</t>
  </si>
  <si>
    <t>ß12</t>
  </si>
  <si>
    <t>ß13</t>
  </si>
  <si>
    <t>ß14</t>
  </si>
  <si>
    <t>H11</t>
  </si>
  <si>
    <t>H12</t>
  </si>
  <si>
    <t>H13</t>
  </si>
  <si>
    <t>H14</t>
  </si>
  <si>
    <t>W11</t>
  </si>
  <si>
    <t>W12</t>
  </si>
  <si>
    <t>W13</t>
  </si>
  <si>
    <t>W14</t>
  </si>
  <si>
    <t>B13</t>
  </si>
  <si>
    <t>B14</t>
  </si>
  <si>
    <t>B12</t>
  </si>
  <si>
    <t>B11</t>
  </si>
  <si>
    <t>B23</t>
  </si>
  <si>
    <t>B24</t>
  </si>
  <si>
    <t>B22</t>
  </si>
  <si>
    <t>B21</t>
  </si>
  <si>
    <t>B31</t>
  </si>
  <si>
    <t>B32</t>
  </si>
  <si>
    <t>B33</t>
  </si>
  <si>
    <t>B34</t>
  </si>
  <si>
    <t>Ranglistenpunktestand</t>
  </si>
  <si>
    <t>RANG
St.nr.</t>
  </si>
  <si>
    <t>Spieltag:</t>
  </si>
  <si>
    <t>Schiedsgericht</t>
  </si>
  <si>
    <t>OS:</t>
  </si>
  <si>
    <t>Name OS</t>
  </si>
  <si>
    <t>Verein OS</t>
  </si>
  <si>
    <t>S:</t>
  </si>
  <si>
    <t>Name S1</t>
  </si>
  <si>
    <t>Verein S1</t>
  </si>
  <si>
    <t>Name S2</t>
  </si>
  <si>
    <t>Verein S2</t>
  </si>
  <si>
    <t>TL:</t>
  </si>
  <si>
    <t>Name TL</t>
  </si>
  <si>
    <t>Verein TL</t>
  </si>
  <si>
    <t>Start- bahn</t>
  </si>
  <si>
    <t>Start gruppe</t>
  </si>
  <si>
    <t>Startliste</t>
  </si>
  <si>
    <t>Massenstart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</si>
  <si>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</si>
  <si>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</si>
  <si>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</si>
  <si>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</si>
  <si>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</si>
  <si>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</si>
  <si>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</si>
  <si>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</si>
  <si>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</si>
  <si>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</si>
  <si>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</si>
  <si>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</si>
  <si>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</si>
  <si>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</si>
  <si>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</si>
  <si>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</si>
  <si>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</si>
  <si>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</si>
  <si>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</si>
  <si>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</si>
  <si>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</si>
  <si>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</si>
  <si>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</si>
  <si>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</si>
  <si>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</si>
  <si>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</si>
  <si>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</si>
  <si>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</si>
  <si>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</si>
  <si>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</si>
  <si>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MSC Bensheim-A.</t>
  </si>
  <si>
    <t>TSV Dreieichenhain</t>
  </si>
  <si>
    <t>MGC Kahler Sandhasen</t>
  </si>
  <si>
    <t>TSV Pfungstadt</t>
  </si>
  <si>
    <t>BGSV Bad Homburg</t>
  </si>
  <si>
    <t>MGC putter Künzell</t>
  </si>
  <si>
    <t>SG Arheilgen</t>
  </si>
  <si>
    <t>Senioren männlich 1</t>
  </si>
  <si>
    <t>Senioren männlich 2</t>
  </si>
  <si>
    <t>Senioren weiblich 1</t>
  </si>
  <si>
    <t>Senioren Weiblich 2</t>
  </si>
  <si>
    <t>Offset</t>
  </si>
  <si>
    <t>Spt 2 + Spt 4</t>
  </si>
  <si>
    <t>Spt 1 + Spt 3</t>
  </si>
  <si>
    <t>Schüler männlich</t>
  </si>
  <si>
    <t>Schüler weiblich</t>
  </si>
  <si>
    <t>Verschiebung</t>
  </si>
  <si>
    <t>6 Senioren  Mannschaften</t>
  </si>
  <si>
    <t>2 Jugend Mannschaften</t>
  </si>
  <si>
    <t>Senioren Mannschaften</t>
  </si>
  <si>
    <t>Spg Arheilgen Bad Homburg</t>
  </si>
  <si>
    <t>BJ</t>
  </si>
  <si>
    <t>AJ</t>
  </si>
  <si>
    <t>AJ1</t>
  </si>
  <si>
    <t>AJ3</t>
  </si>
  <si>
    <t>AJ2</t>
  </si>
  <si>
    <t>BJ1</t>
  </si>
  <si>
    <t>BJ2</t>
  </si>
  <si>
    <t>BJ3</t>
  </si>
  <si>
    <t>Startgruppen stärke</t>
  </si>
  <si>
    <t>L</t>
  </si>
  <si>
    <t xml:space="preserve">Mannschaftsspieler um </t>
  </si>
  <si>
    <t>Gemeinsame Rangliste 2026</t>
  </si>
  <si>
    <t xml:space="preserve">1. Spieltag in Pfungstadt am </t>
  </si>
  <si>
    <t>DRL 01.01.26</t>
  </si>
  <si>
    <t>XXX</t>
  </si>
  <si>
    <t>Mannschaftskürzel: Senioren</t>
  </si>
  <si>
    <t>Mannschaftskürzel: Jugend</t>
  </si>
  <si>
    <t>Spg Arheilgen/Bad Homburg</t>
  </si>
  <si>
    <r>
      <rPr>
        <b/>
        <sz val="11"/>
        <color rgb="FFFF0000"/>
        <rFont val="Calibri"/>
        <family val="2"/>
        <scheme val="minor"/>
      </rPr>
      <t>Mannschaftsspieler:</t>
    </r>
    <r>
      <rPr>
        <sz val="11"/>
        <color theme="1"/>
        <rFont val="Calibri"/>
        <family val="2"/>
        <scheme val="minor"/>
      </rPr>
      <t xml:space="preserve">
In Spalte A wird das Kürzel für die Mannschaft und die Position eingetragen. 
Bsp 1: Der erste Spieler der Mannschaft Wetzlar bekommt das Kürzel </t>
    </r>
    <r>
      <rPr>
        <b/>
        <sz val="11"/>
        <color theme="1"/>
        <rFont val="Calibri"/>
        <family val="2"/>
        <scheme val="minor"/>
      </rPr>
      <t>W11</t>
    </r>
    <r>
      <rPr>
        <sz val="11"/>
        <color theme="1"/>
        <rFont val="Calibri"/>
        <family val="2"/>
        <scheme val="minor"/>
      </rPr>
      <t xml:space="preserve">.
Bsp 2: der vierte Spieler der Mannschaft Bensheim 2 bekommt das Kürzel </t>
    </r>
    <r>
      <rPr>
        <b/>
        <sz val="11"/>
        <color theme="1"/>
        <rFont val="Calibri"/>
        <family val="2"/>
        <scheme val="minor"/>
      </rPr>
      <t>B24</t>
    </r>
    <r>
      <rPr>
        <sz val="11"/>
        <color theme="1"/>
        <rFont val="Calibri"/>
        <family val="2"/>
        <scheme val="minor"/>
      </rPr>
      <t xml:space="preserve">.
</t>
    </r>
    <r>
      <rPr>
        <b/>
        <sz val="11"/>
        <color rgb="FFFF0000"/>
        <rFont val="Calibri"/>
        <family val="2"/>
        <scheme val="minor"/>
      </rPr>
      <t>Einzelspieler:</t>
    </r>
    <r>
      <rPr>
        <sz val="11"/>
        <color theme="1"/>
        <rFont val="Calibri"/>
        <family val="2"/>
        <scheme val="minor"/>
      </rPr>
      <t xml:space="preserve">
Bei allen Teilnehmern des Spieltages ein  x  eintragen.</t>
    </r>
  </si>
  <si>
    <t>Turnierleiter-Eintrag</t>
  </si>
  <si>
    <t>Wertungszahl</t>
  </si>
  <si>
    <t>vorgegebene Einstellungen   -   Nicht ändern !!</t>
  </si>
  <si>
    <t>frei für zusätzliche "Nur"- Mannschaftsspielerin</t>
  </si>
  <si>
    <t>frei für zusätzlichen "Nur"- Mannschaftsspieler</t>
  </si>
  <si>
    <t>frei für neue Schülerin</t>
  </si>
  <si>
    <t>frei für neuen Schüler</t>
  </si>
  <si>
    <t>frei für neuen Jugendlichen</t>
  </si>
  <si>
    <t>Mannschaftsaufstellungen</t>
  </si>
  <si>
    <t>Zeilen nach oben verschieben</t>
  </si>
  <si>
    <r>
      <t xml:space="preserve">Die normale und voreingestellte Startgruppenstärke ist 
</t>
    </r>
    <r>
      <rPr>
        <b/>
        <sz val="14"/>
        <color theme="1"/>
        <rFont val="Calibri"/>
        <family val="2"/>
        <scheme val="minor"/>
      </rPr>
      <t>3</t>
    </r>
  </si>
  <si>
    <r>
      <t xml:space="preserve">Soll eine Zweier-Gruppe gebildet werden, bei dieser Gruppe in Spalte I eine
</t>
    </r>
    <r>
      <rPr>
        <b/>
        <sz val="14"/>
        <color theme="1"/>
        <rFont val="Calibri"/>
        <family val="2"/>
        <scheme val="minor"/>
      </rPr>
      <t xml:space="preserve">2
</t>
    </r>
    <r>
      <rPr>
        <sz val="12"/>
        <color theme="1"/>
        <rFont val="Calibri"/>
        <family val="2"/>
        <scheme val="minor"/>
      </rPr>
      <t>eintragen. Alle Spieler dahinter rutschen dadurch eine Position weiter.</t>
    </r>
  </si>
  <si>
    <t>LL</t>
  </si>
  <si>
    <r>
      <t xml:space="preserve">Entsteht dadurch in einer Mannschaftsspielgruppe links eine ungewollte Lücke, in Spalte I ein
</t>
    </r>
    <r>
      <rPr>
        <b/>
        <sz val="14"/>
        <color theme="1"/>
        <rFont val="Calibri"/>
        <family val="2"/>
        <scheme val="minor"/>
      </rPr>
      <t xml:space="preserve">L
 </t>
    </r>
    <r>
      <rPr>
        <sz val="12"/>
        <color theme="1"/>
        <rFont val="Calibri"/>
        <family val="2"/>
        <scheme val="minor"/>
      </rPr>
      <t>für ein ein Feld, ein</t>
    </r>
    <r>
      <rPr>
        <b/>
        <sz val="14"/>
        <color theme="1"/>
        <rFont val="Calibri"/>
        <family val="2"/>
        <scheme val="minor"/>
      </rPr>
      <t xml:space="preserve"> 
LL 
</t>
    </r>
    <r>
      <rPr>
        <sz val="12"/>
        <color theme="1"/>
        <rFont val="Calibri"/>
        <family val="2"/>
        <scheme val="minor"/>
      </rPr>
      <t>für zwei Felder nach links eintragen.</t>
    </r>
    <r>
      <rPr>
        <b/>
        <sz val="14"/>
        <color theme="1"/>
        <rFont val="Calibri"/>
        <family val="2"/>
        <scheme val="minor"/>
      </rPr>
      <t xml:space="preserve">
</t>
    </r>
    <r>
      <rPr>
        <sz val="12"/>
        <color theme="1"/>
        <rFont val="Calibri"/>
        <family val="2"/>
        <scheme val="minor"/>
      </rPr>
      <t>Dadurch entsteht eine vollständige Startgruppe. Alle weiteren Spieler können sich dadurch verschieben.</t>
    </r>
  </si>
  <si>
    <t>Kat kurz</t>
  </si>
  <si>
    <t>D</t>
  </si>
  <si>
    <t>H</t>
  </si>
  <si>
    <t>JM</t>
  </si>
  <si>
    <t>SCHM</t>
  </si>
  <si>
    <t>SCHW</t>
  </si>
  <si>
    <t>SM 1</t>
  </si>
  <si>
    <t>SM 2</t>
  </si>
  <si>
    <t>SW 1</t>
  </si>
  <si>
    <t>SW 2</t>
  </si>
  <si>
    <t>Ein</t>
  </si>
  <si>
    <t>Aus</t>
  </si>
  <si>
    <t>Bei Lücken vor den Startgruppen mit Mannschaftsspielern können diese mit der Klickbox unten zeilenweise nach oben geschoben werden.</t>
  </si>
  <si>
    <t xml:space="preserve">Kategorienspalten &gt;&gt;  </t>
  </si>
  <si>
    <r>
      <t xml:space="preserve">Um die Startgruppen leichter nach Kategorien trennen zu können, kann über die Klickbox unten 
</t>
    </r>
    <r>
      <rPr>
        <b/>
        <sz val="14"/>
        <color theme="1"/>
        <rFont val="Calibri"/>
        <family val="2"/>
        <scheme val="minor"/>
      </rPr>
      <t>EIN / AUS</t>
    </r>
    <r>
      <rPr>
        <sz val="12"/>
        <color theme="1"/>
        <rFont val="Calibri"/>
        <family val="2"/>
        <scheme val="minor"/>
      </rPr>
      <t xml:space="preserve"> 
hinter dem Namen die jeweilige Kategorie angezeigt werden.</t>
    </r>
  </si>
  <si>
    <t>l</t>
  </si>
  <si>
    <t>AJE</t>
  </si>
  <si>
    <t>BJE</t>
  </si>
  <si>
    <t>E</t>
  </si>
  <si>
    <t>Im Kontrollfeld wird die Anzahl der gelisteten Spieler angegeben.</t>
  </si>
  <si>
    <t xml:space="preserve">Spieler auf der Startliste </t>
  </si>
  <si>
    <t>Kontrollblatt</t>
  </si>
  <si>
    <t>Die eingegebenen Mannschaftsaufstellungen werden aufgeführt</t>
  </si>
  <si>
    <t>Seniorenmannschaften</t>
  </si>
  <si>
    <t>Jugendmannschaften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</si>
</sst>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4"/>
      <color theme="1"/>
      <name val="Calibri"/>
      <family val="2"/>
      <scheme val="minor"/>
    </font>
    <font>
      <sz val="14"/>
      <name val="Arial"/>
      <family val="2"/>
    </font>
    <font>
      <sz val="8"/>
      <name val="Arial"/>
      <family val="2"/>
    </font>
    <font>
      <b/>
      <sz val="20"/>
      <color indexed="9"/>
      <name val="Arial"/>
      <family val="2"/>
    </font>
    <font>
      <b/>
      <u/>
      <sz val="16"/>
      <color indexed="9"/>
      <name val="Arial"/>
      <family val="2"/>
    </font>
    <font>
      <b/>
      <sz val="12"/>
      <name val="Arial"/>
      <family val="2"/>
    </font>
    <font>
      <b/>
      <u/>
      <sz val="16"/>
      <color theme="0"/>
      <name val="Arial"/>
      <family val="2"/>
    </font>
    <font>
      <b/>
      <sz val="14"/>
      <name val="Arial"/>
      <family val="2"/>
    </font>
    <font>
      <b/>
      <sz val="12"/>
      <color indexed="9"/>
      <name val="Arial"/>
      <family val="2"/>
    </font>
    <font>
      <sz val="10"/>
      <name val="Arial"/>
      <family val="2"/>
    </font>
    <font>
      <b/>
      <sz val="10"/>
      <color rgb="FFFF0000"/>
      <name val="Arial"/>
      <family val="2"/>
    </font>
    <font>
      <sz val="14"/>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2"/>
      <color theme="1"/>
      <name val="Calibri"/>
      <family val="2"/>
      <scheme val="minor"/>
    </font>
    <font>
      <b/>
      <sz val="14"/>
      <color theme="0"/>
      <name val="Calibri"/>
      <family val="2"/>
      <scheme val="minor"/>
    </font>
    <font>
      <sz val="11"/>
      <name val="Calibri"/>
      <family val="2"/>
      <scheme val="minor"/>
    </font>
    <font>
      <b/>
      <sz val="12"/>
      <color theme="1"/>
      <name val="Calibri"/>
      <family val="2"/>
      <scheme val="minor"/>
    </font>
    <font>
      <b/>
      <sz val="10"/>
      <color theme="1"/>
      <name val="Calibri"/>
      <family val="2"/>
      <scheme val="minor"/>
    </font>
    <font>
      <b/>
      <sz val="10"/>
      <name val="Arial"/>
      <family val="2"/>
    </font>
    <font>
      <sz val="10"/>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indexed="13"/>
        <bgColor indexed="64"/>
      </patternFill>
    </fill>
    <fill>
      <patternFill patternType="solid">
        <fgColor indexed="1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9999"/>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FF99"/>
        <bgColor indexed="64"/>
      </patternFill>
    </fill>
    <fill>
      <patternFill patternType="solid">
        <fgColor theme="4" tint="0.39997558519241921"/>
        <bgColor indexed="64"/>
      </patternFill>
    </fill>
    <fill>
      <patternFill patternType="solid">
        <fgColor theme="0" tint="-0.249977111117893"/>
        <bgColor indexed="64"/>
      </patternFill>
    </fill>
  </fills>
  <borders count="67">
    <border>
      <left/>
      <right/>
      <top/>
      <bottom/>
      <diagonal/>
    </border>
    <border>
      <left style="thin">
        <color indexed="64"/>
      </left>
      <right/>
      <top/>
      <bottom/>
      <diagonal/>
    </border>
    <border>
      <left style="thick">
        <color rgb="FFFF0000"/>
      </left>
      <right style="thick">
        <color rgb="FFFF0000"/>
      </right>
      <top style="thick">
        <color rgb="FFFF0000"/>
      </top>
      <bottom/>
      <diagonal/>
    </border>
    <border>
      <left style="thick">
        <color rgb="FFFF0000"/>
      </left>
      <right/>
      <top/>
      <bottom/>
      <diagonal/>
    </border>
    <border>
      <left style="thick">
        <color rgb="FFFF0000"/>
      </left>
      <right style="thick">
        <color rgb="FFFF0000"/>
      </right>
      <top/>
      <bottom/>
      <diagonal/>
    </border>
    <border>
      <left style="thick">
        <color rgb="FFFF0000"/>
      </left>
      <right/>
      <top/>
      <bottom style="thin">
        <color indexed="64"/>
      </bottom>
      <diagonal/>
    </border>
    <border>
      <left style="thick">
        <color rgb="FFFF0000"/>
      </left>
      <right/>
      <top style="thin">
        <color indexed="64"/>
      </top>
      <bottom/>
      <diagonal/>
    </border>
    <border>
      <left/>
      <right/>
      <top style="thin">
        <color indexed="64"/>
      </top>
      <bottom/>
      <diagonal/>
    </border>
    <border>
      <left style="thick">
        <color rgb="FFFF0000"/>
      </left>
      <right style="thick">
        <color rgb="FFFF0000"/>
      </right>
      <top/>
      <bottom style="thick">
        <color rgb="FFFF0000"/>
      </bottom>
      <diagonal/>
    </border>
    <border>
      <left/>
      <right/>
      <top/>
      <bottom style="thin">
        <color indexed="64"/>
      </bottom>
      <diagonal/>
    </border>
    <border>
      <left/>
      <right style="thin">
        <color indexed="64"/>
      </right>
      <top style="thin">
        <color indexed="64"/>
      </top>
      <bottom/>
      <diagonal/>
    </border>
    <border>
      <left/>
      <right style="thin">
        <color auto="1"/>
      </right>
      <top/>
      <bottom/>
      <diagonal/>
    </border>
    <border>
      <left/>
      <right style="thin">
        <color auto="1"/>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n">
        <color indexed="64"/>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diagonal/>
    </border>
    <border>
      <left/>
      <right style="thin">
        <color theme="5" tint="-0.24994659260841701"/>
      </right>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s>
  <cellStyleXfs count="1">
    <xf numFmtId="0" fontId="0" fillId="0" borderId="0"/>
  </cellStyleXfs>
  <cellXfs count="18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0" borderId="0" xfId="0" applyAlignment="1">
      <alignment horizontal="left" vertical="center"/>
    </xf>
    <xf numFmtId="0" fontId="0" fillId="0" borderId="0" xfId="0" applyAlignment="1">
      <alignment wrapText="1"/>
    </xf>
    <xf numFmtId="0" fontId="2" fillId="0" borderId="0" xfId="0" applyFont="1" applyAlignment="1">
      <alignment horizontal="right"/>
    </xf>
    <xf numFmtId="0" fontId="3" fillId="0" borderId="0" xfId="0" applyFont="1" applyAlignment="1">
      <alignment horizontal="left"/>
    </xf>
    <xf numFmtId="0" fontId="0" fillId="0" borderId="0" xfId="0" applyAlignment="1">
      <alignment horizontal="left"/>
    </xf>
    <xf numFmtId="0" fontId="5" fillId="4" borderId="0" xfId="0" applyFont="1" applyFill="1" applyAlignment="1">
      <alignment horizontal="center"/>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5" fillId="4" borderId="0" xfId="0" applyFont="1" applyFill="1"/>
    <xf numFmtId="0" fontId="5" fillId="4" borderId="0" xfId="0" applyFont="1" applyFill="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10" fillId="0" borderId="9" xfId="0" applyFont="1" applyBorder="1" applyAlignment="1">
      <alignment horizont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xf>
    <xf numFmtId="0" fontId="0" fillId="0" borderId="11" xfId="0" applyBorder="1"/>
    <xf numFmtId="0" fontId="11" fillId="0" borderId="10" xfId="0" applyFont="1" applyBorder="1" applyAlignment="1">
      <alignment horizontal="center"/>
    </xf>
    <xf numFmtId="1" fontId="0" fillId="0" borderId="0" xfId="0" applyNumberFormat="1" applyAlignment="1">
      <alignment horizontal="center" vertical="center"/>
    </xf>
    <xf numFmtId="0" fontId="0" fillId="0" borderId="9" xfId="0" applyBorder="1"/>
    <xf numFmtId="0" fontId="0" fillId="0" borderId="12" xfId="0" applyBorder="1"/>
    <xf numFmtId="0" fontId="0" fillId="0" borderId="14" xfId="0" applyBorder="1"/>
    <xf numFmtId="0" fontId="0" fillId="0" borderId="15" xfId="0" applyBorder="1"/>
    <xf numFmtId="0" fontId="0" fillId="0" borderId="16" xfId="0" applyBorder="1"/>
    <xf numFmtId="0" fontId="0" fillId="6" borderId="16" xfId="0" applyFill="1" applyBorder="1"/>
    <xf numFmtId="0" fontId="0" fillId="7" borderId="1" xfId="0" applyFill="1" applyBorder="1" applyAlignment="1">
      <alignment horizontal="center" vertical="center"/>
    </xf>
    <xf numFmtId="0" fontId="0" fillId="0" borderId="0" xfId="0" applyAlignment="1">
      <alignment horizontal="right"/>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horizontal="left" vertical="center" wrapText="1"/>
    </xf>
    <xf numFmtId="0" fontId="10" fillId="0" borderId="17" xfId="0" applyFont="1" applyBorder="1" applyAlignment="1">
      <alignment horizontal="right" vertical="center"/>
    </xf>
    <xf numFmtId="0" fontId="0" fillId="0" borderId="19" xfId="0" applyBorder="1" applyAlignment="1">
      <alignment horizontal="center" vertical="center"/>
    </xf>
    <xf numFmtId="0" fontId="12" fillId="0" borderId="0" xfId="0" applyFont="1"/>
    <xf numFmtId="0" fontId="16" fillId="0" borderId="0" xfId="0" applyFont="1" applyAlignment="1">
      <alignment vertical="top"/>
    </xf>
    <xf numFmtId="0" fontId="1" fillId="0" borderId="1" xfId="0" applyFont="1" applyBorder="1" applyAlignment="1">
      <alignment horizontal="left"/>
    </xf>
    <xf numFmtId="0" fontId="0" fillId="0" borderId="13" xfId="0" applyBorder="1" applyAlignment="1">
      <alignment horizontal="left"/>
    </xf>
    <xf numFmtId="0" fontId="1" fillId="0" borderId="20" xfId="0" applyFont="1" applyBorder="1" applyAlignment="1">
      <alignment horizontal="left"/>
    </xf>
    <xf numFmtId="0" fontId="14" fillId="0" borderId="0" xfId="0" applyFont="1"/>
    <xf numFmtId="0" fontId="11" fillId="0" borderId="0" xfId="0" applyFont="1" applyAlignment="1">
      <alignment horizontal="center"/>
    </xf>
    <xf numFmtId="0" fontId="16" fillId="11" borderId="25" xfId="0" applyFont="1" applyFill="1" applyBorder="1" applyAlignment="1">
      <alignment vertical="top" wrapText="1"/>
    </xf>
    <xf numFmtId="0" fontId="16" fillId="11" borderId="0" xfId="0" applyFont="1" applyFill="1" applyAlignment="1">
      <alignment vertical="top" wrapText="1"/>
    </xf>
    <xf numFmtId="0" fontId="16" fillId="11" borderId="26" xfId="0" applyFont="1" applyFill="1" applyBorder="1" applyAlignment="1">
      <alignment vertical="top" wrapText="1"/>
    </xf>
    <xf numFmtId="0" fontId="16" fillId="12" borderId="31" xfId="0" applyFont="1" applyFill="1" applyBorder="1" applyAlignment="1">
      <alignment horizontal="center" vertical="center"/>
    </xf>
    <xf numFmtId="0" fontId="1" fillId="13" borderId="40" xfId="0" applyFont="1" applyFill="1" applyBorder="1" applyAlignment="1">
      <alignment horizontal="center" vertical="center"/>
    </xf>
    <xf numFmtId="0" fontId="12" fillId="0" borderId="0" xfId="0" applyFont="1" applyAlignment="1">
      <alignment horizontal="right" vertical="center"/>
    </xf>
    <xf numFmtId="0" fontId="12" fillId="0" borderId="0" xfId="0" applyFont="1" applyAlignment="1">
      <alignment horizontal="left"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10" fillId="0" borderId="20" xfId="0" applyFont="1" applyBorder="1" applyAlignment="1">
      <alignment horizontal="right" vertical="center"/>
    </xf>
    <xf numFmtId="0" fontId="10" fillId="0" borderId="1" xfId="0" applyFont="1" applyBorder="1" applyAlignment="1">
      <alignment horizontal="right" vertical="center"/>
    </xf>
    <xf numFmtId="0" fontId="10" fillId="0" borderId="13" xfId="0" applyFont="1" applyBorder="1" applyAlignment="1">
      <alignment horizontal="right" vertical="center"/>
    </xf>
    <xf numFmtId="0" fontId="10" fillId="0" borderId="18" xfId="0" applyFont="1" applyBorder="1"/>
    <xf numFmtId="0" fontId="21" fillId="8" borderId="7" xfId="0" applyFont="1" applyFill="1" applyBorder="1" applyAlignment="1">
      <alignment horizontal="center" vertical="center"/>
    </xf>
    <xf numFmtId="0" fontId="21" fillId="8" borderId="0" xfId="0" applyFont="1" applyFill="1" applyAlignment="1">
      <alignment horizontal="center" vertical="center"/>
    </xf>
    <xf numFmtId="0" fontId="1" fillId="0" borderId="0" xfId="0" applyFont="1" applyAlignment="1" applyProtection="1">
      <alignment horizontal="center" vertical="center"/>
      <protection locked="0"/>
    </xf>
    <xf numFmtId="0" fontId="0" fillId="2" borderId="15" xfId="0" applyFill="1" applyBorder="1" applyProtection="1">
      <protection locked="0"/>
    </xf>
    <xf numFmtId="0" fontId="0" fillId="0" borderId="15" xfId="0" applyBorder="1" applyProtection="1">
      <protection locked="0"/>
    </xf>
    <xf numFmtId="0" fontId="0" fillId="2" borderId="16" xfId="0" applyFill="1" applyBorder="1" applyProtection="1">
      <protection locked="0"/>
    </xf>
    <xf numFmtId="0" fontId="0" fillId="0" borderId="16" xfId="0" applyBorder="1" applyProtection="1">
      <protection locked="0"/>
    </xf>
    <xf numFmtId="0" fontId="0" fillId="0" borderId="0" xfId="0" applyProtection="1">
      <protection locked="0"/>
    </xf>
    <xf numFmtId="0" fontId="0" fillId="0" borderId="52" xfId="0" applyBorder="1" applyAlignment="1">
      <alignment horizontal="left" vertical="center" wrapText="1"/>
    </xf>
    <xf numFmtId="0" fontId="0" fillId="0" borderId="53" xfId="0" applyBorder="1"/>
    <xf numFmtId="0" fontId="0" fillId="0" borderId="52" xfId="0" applyBorder="1"/>
    <xf numFmtId="0" fontId="0" fillId="0" borderId="54" xfId="0" applyBorder="1" applyAlignment="1">
      <alignment horizontal="center" vertical="center" wrapText="1"/>
    </xf>
    <xf numFmtId="1" fontId="0" fillId="7" borderId="52" xfId="0" applyNumberFormat="1" applyFill="1" applyBorder="1"/>
    <xf numFmtId="0" fontId="0" fillId="7" borderId="0" xfId="0" applyFill="1"/>
    <xf numFmtId="0" fontId="0" fillId="7" borderId="0" xfId="0" applyFill="1" applyAlignment="1">
      <alignment horizontal="center" vertical="center"/>
    </xf>
    <xf numFmtId="0" fontId="0" fillId="0" borderId="54" xfId="0" applyBorder="1"/>
    <xf numFmtId="1" fontId="0" fillId="0" borderId="52" xfId="0" applyNumberFormat="1" applyBorder="1"/>
    <xf numFmtId="0" fontId="18" fillId="0" borderId="0" xfId="0" applyFont="1"/>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0" xfId="0" applyBorder="1" applyAlignment="1">
      <alignment horizontal="center" vertical="center"/>
    </xf>
    <xf numFmtId="0" fontId="0" fillId="2" borderId="0" xfId="0" applyFill="1" applyAlignment="1">
      <alignment horizontal="center" vertical="center"/>
    </xf>
    <xf numFmtId="0" fontId="0" fillId="0" borderId="52" xfId="0" applyBorder="1" applyProtection="1">
      <protection locked="0"/>
    </xf>
    <xf numFmtId="0" fontId="18" fillId="0" borderId="0" xfId="0" applyFont="1" applyProtection="1">
      <protection locked="0"/>
    </xf>
    <xf numFmtId="0" fontId="0" fillId="0" borderId="0" xfId="0" applyAlignment="1" applyProtection="1">
      <alignment horizontal="center" vertical="center"/>
      <protection locked="0"/>
    </xf>
    <xf numFmtId="0" fontId="0" fillId="0" borderId="53" xfId="0" applyBorder="1" applyProtection="1">
      <protection locked="0"/>
    </xf>
    <xf numFmtId="0" fontId="0" fillId="0" borderId="55" xfId="0" applyBorder="1" applyProtection="1">
      <protection locked="0"/>
    </xf>
    <xf numFmtId="0" fontId="0" fillId="0" borderId="56" xfId="0" applyBorder="1" applyProtection="1">
      <protection locked="0"/>
    </xf>
    <xf numFmtId="0" fontId="18" fillId="0" borderId="56" xfId="0" applyFont="1" applyBorder="1" applyProtection="1">
      <protection locked="0"/>
    </xf>
    <xf numFmtId="0" fontId="0" fillId="0" borderId="56" xfId="0" applyBorder="1" applyAlignment="1" applyProtection="1">
      <alignment horizontal="center" vertical="center"/>
      <protection locked="0"/>
    </xf>
    <xf numFmtId="0" fontId="0" fillId="0" borderId="57" xfId="0" applyBorder="1" applyProtection="1">
      <protection locked="0"/>
    </xf>
    <xf numFmtId="1" fontId="0" fillId="0" borderId="52" xfId="0" applyNumberFormat="1" applyBorder="1" applyProtection="1">
      <protection locked="0"/>
    </xf>
    <xf numFmtId="0" fontId="0" fillId="0" borderId="1" xfId="0" applyBorder="1" applyAlignment="1" applyProtection="1">
      <alignment horizontal="center" vertical="center"/>
      <protection locked="0"/>
    </xf>
    <xf numFmtId="0" fontId="0" fillId="0" borderId="54" xfId="0" applyBorder="1" applyProtection="1">
      <protection locked="0"/>
    </xf>
    <xf numFmtId="0" fontId="0" fillId="7" borderId="0" xfId="0" applyFill="1" applyProtection="1">
      <protection locked="0"/>
    </xf>
    <xf numFmtId="0" fontId="14" fillId="0" borderId="0" xfId="0" applyFont="1" applyAlignment="1">
      <alignment horizontal="left"/>
    </xf>
    <xf numFmtId="0" fontId="6" fillId="0" borderId="0" xfId="0" applyFont="1" applyAlignment="1" applyProtection="1">
      <alignment horizontal="left"/>
      <protection locked="0"/>
    </xf>
    <xf numFmtId="0" fontId="2" fillId="3" borderId="0" xfId="0" applyFont="1" applyFill="1" applyAlignment="1" applyProtection="1">
      <alignment horizontal="center"/>
      <protection locked="0"/>
    </xf>
    <xf numFmtId="14" fontId="4" fillId="4" borderId="0" xfId="0" applyNumberFormat="1" applyFont="1" applyFill="1" applyAlignment="1" applyProtection="1">
      <alignment horizontal="left" wrapText="1"/>
      <protection locked="0"/>
    </xf>
    <xf numFmtId="0" fontId="19" fillId="10" borderId="58" xfId="0" applyFont="1" applyFill="1" applyBorder="1" applyAlignment="1">
      <alignment horizontal="center" vertical="center"/>
    </xf>
    <xf numFmtId="0" fontId="1" fillId="0" borderId="0" xfId="0" applyFont="1"/>
    <xf numFmtId="0" fontId="0" fillId="0" borderId="20" xfId="0" applyBorder="1"/>
    <xf numFmtId="0" fontId="0" fillId="0" borderId="13" xfId="0" applyBorder="1"/>
    <xf numFmtId="0" fontId="0" fillId="0" borderId="17" xfId="0" applyBorder="1"/>
    <xf numFmtId="0" fontId="1" fillId="0" borderId="19" xfId="0" applyFont="1" applyBorder="1"/>
    <xf numFmtId="0" fontId="1" fillId="0" borderId="30" xfId="0" applyFont="1" applyBorder="1"/>
    <xf numFmtId="0" fontId="16" fillId="0" borderId="0" xfId="0" applyFont="1"/>
    <xf numFmtId="0" fontId="0" fillId="14" borderId="0" xfId="0" applyFill="1"/>
    <xf numFmtId="0" fontId="22" fillId="0" borderId="0" xfId="0" applyFont="1" applyAlignment="1">
      <alignment wrapText="1"/>
    </xf>
    <xf numFmtId="0" fontId="20" fillId="0" borderId="0" xfId="0" applyFont="1" applyAlignment="1">
      <alignment horizontal="center" vertical="top" wrapText="1"/>
    </xf>
    <xf numFmtId="0" fontId="1" fillId="9" borderId="49" xfId="0" applyFont="1" applyFill="1" applyBorder="1" applyAlignment="1">
      <alignment horizontal="center" vertical="center" wrapText="1"/>
    </xf>
    <xf numFmtId="0" fontId="1" fillId="9" borderId="50"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0" fillId="8" borderId="0" xfId="0" applyFill="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10" fillId="0" borderId="13" xfId="0" applyFont="1" applyBorder="1" applyAlignment="1">
      <alignment horizontal="right" vertical="center"/>
    </xf>
    <xf numFmtId="0" fontId="10" fillId="0" borderId="9" xfId="0" applyFont="1" applyBorder="1" applyAlignment="1">
      <alignment horizontal="right" vertical="center"/>
    </xf>
    <xf numFmtId="0" fontId="10" fillId="0" borderId="1" xfId="0" applyFont="1" applyBorder="1" applyAlignment="1">
      <alignment horizontal="right" vertical="center"/>
    </xf>
    <xf numFmtId="0" fontId="10" fillId="0" borderId="0" xfId="0" applyFont="1" applyAlignment="1">
      <alignment horizontal="right" vertical="center"/>
    </xf>
    <xf numFmtId="0" fontId="10" fillId="0" borderId="17" xfId="0" applyFont="1" applyBorder="1" applyAlignment="1">
      <alignment horizontal="right" vertical="center"/>
    </xf>
    <xf numFmtId="0" fontId="10" fillId="0" borderId="18" xfId="0" applyFont="1" applyBorder="1" applyAlignment="1">
      <alignment horizontal="right" vertical="center"/>
    </xf>
    <xf numFmtId="0" fontId="0" fillId="10" borderId="59" xfId="0" applyFill="1" applyBorder="1" applyAlignment="1">
      <alignment horizontal="center" vertical="center" wrapText="1"/>
    </xf>
    <xf numFmtId="0" fontId="0" fillId="10" borderId="60" xfId="0" applyFill="1" applyBorder="1" applyAlignment="1">
      <alignment horizontal="center" vertical="center" wrapText="1"/>
    </xf>
    <xf numFmtId="0" fontId="0" fillId="10" borderId="61" xfId="0" applyFill="1" applyBorder="1" applyAlignment="1">
      <alignment horizontal="center" vertical="center" wrapText="1"/>
    </xf>
    <xf numFmtId="0" fontId="0" fillId="10" borderId="62" xfId="0" applyFill="1" applyBorder="1" applyAlignment="1">
      <alignment horizontal="center" vertical="center" wrapText="1"/>
    </xf>
    <xf numFmtId="0" fontId="0" fillId="10" borderId="0" xfId="0" applyFill="1" applyAlignment="1">
      <alignment horizontal="center" vertical="center" wrapText="1"/>
    </xf>
    <xf numFmtId="0" fontId="0" fillId="10" borderId="63" xfId="0" applyFill="1" applyBorder="1" applyAlignment="1">
      <alignment horizontal="center" vertical="center" wrapText="1"/>
    </xf>
    <xf numFmtId="0" fontId="0" fillId="10" borderId="64" xfId="0" applyFill="1" applyBorder="1" applyAlignment="1">
      <alignment horizontal="center" vertical="center" wrapText="1"/>
    </xf>
    <xf numFmtId="0" fontId="0" fillId="10" borderId="65" xfId="0" applyFill="1" applyBorder="1" applyAlignment="1">
      <alignment horizontal="center" vertical="center" wrapText="1"/>
    </xf>
    <xf numFmtId="0" fontId="0" fillId="10" borderId="66" xfId="0" applyFill="1" applyBorder="1" applyAlignment="1">
      <alignment horizontal="center" vertical="center" wrapText="1"/>
    </xf>
    <xf numFmtId="0" fontId="14" fillId="0" borderId="0" xfId="0" applyFont="1" applyAlignment="1">
      <alignment horizont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16" fillId="12" borderId="32" xfId="0" applyFont="1" applyFill="1" applyBorder="1" applyAlignment="1">
      <alignment horizontal="center" vertical="center" wrapText="1"/>
    </xf>
    <xf numFmtId="0" fontId="16" fillId="12" borderId="33" xfId="0" applyFont="1" applyFill="1" applyBorder="1" applyAlignment="1">
      <alignment horizontal="center" vertical="center" wrapText="1"/>
    </xf>
    <xf numFmtId="0" fontId="16" fillId="12" borderId="34" xfId="0" applyFont="1" applyFill="1" applyBorder="1" applyAlignment="1">
      <alignment horizontal="center" vertical="center" wrapText="1"/>
    </xf>
    <xf numFmtId="0" fontId="16" fillId="12" borderId="35" xfId="0" applyFont="1" applyFill="1" applyBorder="1" applyAlignment="1">
      <alignment horizontal="center" vertical="center" wrapText="1"/>
    </xf>
    <xf numFmtId="0" fontId="16" fillId="12" borderId="0" xfId="0" applyFont="1" applyFill="1" applyAlignment="1">
      <alignment horizontal="center" vertical="center" wrapText="1"/>
    </xf>
    <xf numFmtId="0" fontId="16" fillId="12" borderId="36" xfId="0" applyFont="1" applyFill="1" applyBorder="1" applyAlignment="1">
      <alignment horizontal="center" vertical="center" wrapText="1"/>
    </xf>
    <xf numFmtId="0" fontId="16" fillId="12" borderId="37" xfId="0" applyFont="1" applyFill="1" applyBorder="1" applyAlignment="1">
      <alignment horizontal="center" vertical="center" wrapText="1"/>
    </xf>
    <xf numFmtId="0" fontId="16" fillId="12" borderId="38" xfId="0" applyFont="1" applyFill="1" applyBorder="1" applyAlignment="1">
      <alignment horizontal="center" vertical="center" wrapText="1"/>
    </xf>
    <xf numFmtId="0" fontId="16" fillId="12" borderId="39" xfId="0" applyFont="1" applyFill="1" applyBorder="1" applyAlignment="1">
      <alignment horizontal="center" vertical="center" wrapText="1"/>
    </xf>
    <xf numFmtId="0" fontId="16" fillId="13" borderId="41" xfId="0" applyFont="1" applyFill="1" applyBorder="1" applyAlignment="1">
      <alignment horizontal="center" vertical="center" wrapText="1"/>
    </xf>
    <xf numFmtId="0" fontId="16" fillId="13" borderId="42" xfId="0" applyFont="1" applyFill="1" applyBorder="1" applyAlignment="1">
      <alignment horizontal="center" vertical="center" wrapText="1"/>
    </xf>
    <xf numFmtId="0" fontId="16" fillId="13" borderId="43" xfId="0" applyFont="1" applyFill="1" applyBorder="1" applyAlignment="1">
      <alignment horizontal="center" vertical="center" wrapText="1"/>
    </xf>
    <xf numFmtId="0" fontId="16" fillId="13" borderId="44" xfId="0" applyFont="1" applyFill="1" applyBorder="1" applyAlignment="1">
      <alignment horizontal="center" vertical="center" wrapText="1"/>
    </xf>
    <xf numFmtId="0" fontId="16" fillId="13" borderId="0" xfId="0" applyFont="1" applyFill="1" applyAlignment="1">
      <alignment horizontal="center" vertical="center" wrapText="1"/>
    </xf>
    <xf numFmtId="0" fontId="16" fillId="13" borderId="45" xfId="0" applyFont="1" applyFill="1" applyBorder="1" applyAlignment="1">
      <alignment horizontal="center" vertical="center" wrapText="1"/>
    </xf>
    <xf numFmtId="0" fontId="16" fillId="13" borderId="46" xfId="0" applyFont="1" applyFill="1" applyBorder="1" applyAlignment="1">
      <alignment horizontal="center" vertical="center" wrapText="1"/>
    </xf>
    <xf numFmtId="0" fontId="16" fillId="13" borderId="47" xfId="0" applyFont="1" applyFill="1" applyBorder="1" applyAlignment="1">
      <alignment horizontal="center" vertical="center" wrapText="1"/>
    </xf>
    <xf numFmtId="0" fontId="16" fillId="13" borderId="48"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8" xfId="0" applyFont="1" applyFill="1" applyBorder="1" applyAlignment="1">
      <alignment horizontal="center" vertical="center"/>
    </xf>
    <xf numFmtId="0" fontId="1" fillId="11" borderId="21" xfId="0" applyFont="1" applyFill="1" applyBorder="1" applyAlignment="1">
      <alignment horizontal="center" vertical="center"/>
    </xf>
    <xf numFmtId="0" fontId="4" fillId="4" borderId="0" xfId="0" applyFont="1" applyFill="1" applyAlignment="1">
      <alignment horizontal="center"/>
    </xf>
    <xf numFmtId="0" fontId="5" fillId="4" borderId="0" xfId="0" applyFont="1" applyFill="1" applyAlignment="1">
      <alignment horizontal="center"/>
    </xf>
    <xf numFmtId="0" fontId="8" fillId="0" borderId="2" xfId="0" applyFont="1" applyBorder="1" applyAlignment="1">
      <alignment horizontal="center" wrapText="1"/>
    </xf>
    <xf numFmtId="0" fontId="8" fillId="0" borderId="4" xfId="0" applyFont="1" applyBorder="1" applyAlignment="1">
      <alignment horizont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4" borderId="0" xfId="0" applyFont="1" applyFill="1" applyAlignment="1" applyProtection="1">
      <alignment horizontal="right" wrapText="1"/>
      <protection locked="0"/>
    </xf>
    <xf numFmtId="0" fontId="0" fillId="0" borderId="21" xfId="0" applyBorder="1" applyAlignment="1">
      <alignment horizontal="center" wrapText="1"/>
    </xf>
    <xf numFmtId="0" fontId="16" fillId="11" borderId="22" xfId="0" applyFont="1" applyFill="1" applyBorder="1" applyAlignment="1">
      <alignment horizontal="center" vertical="top" wrapText="1"/>
    </xf>
    <xf numFmtId="0" fontId="16" fillId="11" borderId="23" xfId="0" applyFont="1" applyFill="1" applyBorder="1" applyAlignment="1">
      <alignment horizontal="center" vertical="top" wrapText="1"/>
    </xf>
    <xf numFmtId="0" fontId="16" fillId="11" borderId="24" xfId="0" applyFont="1" applyFill="1" applyBorder="1" applyAlignment="1">
      <alignment horizontal="center" vertical="top" wrapText="1"/>
    </xf>
    <xf numFmtId="0" fontId="16" fillId="11" borderId="25" xfId="0" applyFont="1" applyFill="1" applyBorder="1" applyAlignment="1">
      <alignment horizontal="center" vertical="top" wrapText="1"/>
    </xf>
    <xf numFmtId="0" fontId="16" fillId="11" borderId="0" xfId="0" applyFont="1" applyFill="1" applyAlignment="1">
      <alignment horizontal="center" vertical="top" wrapText="1"/>
    </xf>
    <xf numFmtId="0" fontId="16" fillId="11" borderId="26" xfId="0" applyFont="1" applyFill="1" applyBorder="1" applyAlignment="1">
      <alignment horizontal="center" vertical="top" wrapText="1"/>
    </xf>
    <xf numFmtId="0" fontId="17" fillId="0" borderId="0" xfId="0" applyFont="1" applyAlignment="1">
      <alignment horizontal="center" vertical="center"/>
    </xf>
    <xf numFmtId="0" fontId="16" fillId="11" borderId="27" xfId="0" applyFont="1" applyFill="1" applyBorder="1" applyAlignment="1">
      <alignment horizontal="center" vertical="top" wrapText="1"/>
    </xf>
    <xf numFmtId="0" fontId="16" fillId="11" borderId="28" xfId="0" applyFont="1" applyFill="1" applyBorder="1" applyAlignment="1">
      <alignment horizontal="center" vertical="top" wrapText="1"/>
    </xf>
    <xf numFmtId="0" fontId="16" fillId="11" borderId="29" xfId="0" applyFont="1" applyFill="1" applyBorder="1" applyAlignment="1">
      <alignment horizontal="center" vertical="top" wrapText="1"/>
    </xf>
    <xf numFmtId="0" fontId="13" fillId="0" borderId="10" xfId="0" applyFont="1" applyBorder="1" applyAlignment="1">
      <alignment horizontal="center" vertical="center" textRotation="90"/>
    </xf>
    <xf numFmtId="0" fontId="13" fillId="0" borderId="12" xfId="0" applyFont="1" applyBorder="1" applyAlignment="1">
      <alignment horizontal="center" vertical="center" textRotation="90"/>
    </xf>
    <xf numFmtId="0" fontId="19" fillId="0" borderId="0" xfId="0" applyFont="1" applyAlignment="1">
      <alignment horizontal="center"/>
    </xf>
  </cellXfs>
  <cellStyles count="1">
    <cellStyle name="Standard" xfId="0" builtinId="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color rgb="FFCC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265557</xdr:colOff>
      <xdr:row>10</xdr:row>
      <xdr:rowOff>144780</xdr:rowOff>
    </xdr:from>
    <xdr:to>
      <xdr:col>0</xdr:col>
      <xdr:colOff>542163</xdr:colOff>
      <xdr:row>11</xdr:row>
      <xdr:rowOff>7620</xdr:rowOff>
    </xdr:to>
    <xdr:sp macro="" textlink="">
      <xdr:nvSpPr>
        <xdr:cNvPr id="2" name="Pfeil: nach unten 1">
          <a:extLst>
            <a:ext uri="{FF2B5EF4-FFF2-40B4-BE49-F238E27FC236}">
              <a16:creationId xmlns:a16="http://schemas.microsoft.com/office/drawing/2014/main" id="{327B5AAB-2866-66D6-CC37-72D03F5DB86C}"/>
            </a:ext>
          </a:extLst>
        </xdr:cNvPr>
        <xdr:cNvSpPr/>
      </xdr:nvSpPr>
      <xdr:spPr>
        <a:xfrm>
          <a:off x="265557" y="2407920"/>
          <a:ext cx="276606" cy="41148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5871-B588-49C6-AAF7-F400217C73AD}">
  <sheetPr codeName="Tabelle1">
    <tabColor rgb="FFFFFFCC"/>
  </sheetPr>
  <dimension ref="A1:U215"/>
  <sheetViews>
    <sheetView tabSelected="1" zoomScaleNormal="100" workbookViewId="0">
      <selection activeCell="A9" sqref="A9"/>
    </sheetView>
  </sheetViews>
  <sheetFormatPr baseColWidth="10" defaultRowHeight="14.4" x14ac:dyDescent="0.3"/>
  <cols>
    <col min="1" max="1" width="11.5546875" style="1"/>
    <col min="2" max="2" width="6" bestFit="1" customWidth="1"/>
    <col min="3" max="3" width="5.5546875" bestFit="1" customWidth="1"/>
    <col min="4" max="4" width="21.5546875" bestFit="1" customWidth="1"/>
    <col min="5" max="5" width="40" bestFit="1" customWidth="1"/>
    <col min="8" max="8" width="5.6640625" customWidth="1"/>
    <col min="9" max="9" width="5" customWidth="1"/>
    <col min="10" max="10" width="5.77734375" style="1" customWidth="1"/>
    <col min="11" max="11" width="6.88671875" style="1" customWidth="1"/>
    <col min="12" max="19" width="5.77734375" style="1" customWidth="1"/>
    <col min="20" max="20" width="11.5546875" style="1"/>
    <col min="21" max="21" width="8" bestFit="1" customWidth="1"/>
  </cols>
  <sheetData>
    <row r="1" spans="1:21" ht="19.95" customHeight="1" x14ac:dyDescent="0.3">
      <c r="A1" s="118" t="s">
        <v>323</v>
      </c>
      <c r="B1" s="118"/>
      <c r="C1" s="118"/>
      <c r="D1" s="118"/>
      <c r="E1" s="42" t="s">
        <v>320</v>
      </c>
      <c r="F1" s="63"/>
      <c r="G1" s="125" t="s">
        <v>321</v>
      </c>
      <c r="H1" s="126"/>
      <c r="I1" s="126"/>
      <c r="J1" s="126"/>
      <c r="K1" s="43"/>
    </row>
    <row r="2" spans="1:21" ht="19.95" customHeight="1" x14ac:dyDescent="0.3">
      <c r="A2" s="118"/>
      <c r="B2" s="118"/>
      <c r="C2" s="118"/>
      <c r="D2" s="118"/>
      <c r="E2" s="60" t="s">
        <v>199</v>
      </c>
      <c r="F2" s="64" t="s">
        <v>200</v>
      </c>
      <c r="G2" s="123" t="s">
        <v>322</v>
      </c>
      <c r="H2" s="124"/>
      <c r="I2" s="124"/>
      <c r="J2" s="124"/>
      <c r="K2" s="58" t="s">
        <v>306</v>
      </c>
    </row>
    <row r="3" spans="1:21" ht="19.95" customHeight="1" x14ac:dyDescent="0.3">
      <c r="A3" s="118"/>
      <c r="B3" s="118"/>
      <c r="C3" s="118"/>
      <c r="D3" s="118"/>
      <c r="E3" s="61" t="s">
        <v>201</v>
      </c>
      <c r="F3" s="65" t="s">
        <v>202</v>
      </c>
      <c r="G3" s="121" t="s">
        <v>201</v>
      </c>
      <c r="H3" s="122"/>
      <c r="I3" s="122"/>
      <c r="J3" s="122"/>
      <c r="K3" s="59" t="s">
        <v>305</v>
      </c>
    </row>
    <row r="4" spans="1:21" ht="19.95" customHeight="1" x14ac:dyDescent="0.3">
      <c r="A4" s="118"/>
      <c r="B4" s="118"/>
      <c r="C4" s="118"/>
      <c r="D4" s="118"/>
      <c r="E4" s="61" t="s">
        <v>203</v>
      </c>
      <c r="F4" s="58" t="s">
        <v>204</v>
      </c>
    </row>
    <row r="5" spans="1:21" ht="19.95" customHeight="1" x14ac:dyDescent="0.3">
      <c r="A5" s="118"/>
      <c r="B5" s="118"/>
      <c r="C5" s="118"/>
      <c r="D5" s="118"/>
      <c r="E5" s="61" t="s">
        <v>206</v>
      </c>
      <c r="F5" s="58" t="s">
        <v>205</v>
      </c>
    </row>
    <row r="6" spans="1:21" ht="19.95" customHeight="1" x14ac:dyDescent="0.3">
      <c r="A6" s="118"/>
      <c r="B6" s="118"/>
      <c r="C6" s="118"/>
      <c r="D6" s="118"/>
      <c r="E6" s="61" t="s">
        <v>208</v>
      </c>
      <c r="F6" s="58" t="s">
        <v>207</v>
      </c>
    </row>
    <row r="7" spans="1:21" ht="19.95" customHeight="1" x14ac:dyDescent="0.3">
      <c r="A7" s="118"/>
      <c r="B7" s="118"/>
      <c r="C7" s="118"/>
      <c r="D7" s="118"/>
      <c r="E7" s="62" t="s">
        <v>209</v>
      </c>
      <c r="F7" s="59" t="s">
        <v>210</v>
      </c>
    </row>
    <row r="8" spans="1:21" ht="19.95" customHeight="1" thickBot="1" x14ac:dyDescent="0.35">
      <c r="A8" s="118"/>
      <c r="B8" s="118"/>
      <c r="C8" s="118"/>
      <c r="D8" s="118"/>
    </row>
    <row r="9" spans="1:21" ht="19.95" customHeight="1" thickTop="1" x14ac:dyDescent="0.3">
      <c r="A9" s="41"/>
      <c r="B9" s="115" t="s">
        <v>326</v>
      </c>
      <c r="C9" s="116"/>
      <c r="D9" s="116"/>
      <c r="E9" s="116"/>
      <c r="F9" s="116"/>
      <c r="G9" s="116"/>
      <c r="H9" s="116"/>
      <c r="I9" s="116"/>
      <c r="J9" s="116"/>
      <c r="K9" s="116"/>
      <c r="L9" s="116"/>
      <c r="M9" s="116"/>
      <c r="N9" s="116"/>
      <c r="O9" s="116"/>
      <c r="P9" s="116"/>
      <c r="Q9" s="116"/>
      <c r="R9" s="116"/>
      <c r="S9" s="116"/>
      <c r="T9" s="116"/>
      <c r="U9" s="117"/>
    </row>
    <row r="10" spans="1:21" ht="19.95" customHeight="1" x14ac:dyDescent="0.3">
      <c r="A10" s="114" t="s">
        <v>324</v>
      </c>
      <c r="B10" s="72"/>
      <c r="C10" s="41"/>
      <c r="D10" s="41"/>
      <c r="J10" s="119" t="s">
        <v>235</v>
      </c>
      <c r="K10" s="119"/>
      <c r="L10" s="119"/>
      <c r="M10" s="119"/>
      <c r="N10" s="119"/>
      <c r="O10" s="119"/>
      <c r="P10" s="119"/>
      <c r="Q10" s="119"/>
      <c r="R10" s="119"/>
      <c r="S10" s="119"/>
      <c r="U10" s="73"/>
    </row>
    <row r="11" spans="1:21" ht="43.2" x14ac:dyDescent="0.3">
      <c r="A11" s="114"/>
      <c r="B11" s="74"/>
      <c r="C11" s="113" t="s">
        <v>236</v>
      </c>
      <c r="D11" t="s">
        <v>0</v>
      </c>
      <c r="E11" t="s">
        <v>1</v>
      </c>
      <c r="F11" t="s">
        <v>101</v>
      </c>
      <c r="G11" t="s">
        <v>2</v>
      </c>
      <c r="H11" t="s">
        <v>3</v>
      </c>
      <c r="I11" t="s">
        <v>102</v>
      </c>
      <c r="J11" s="120" t="s">
        <v>193</v>
      </c>
      <c r="K11" s="119"/>
      <c r="L11" s="120" t="s">
        <v>194</v>
      </c>
      <c r="M11" s="119"/>
      <c r="N11" s="120" t="s">
        <v>195</v>
      </c>
      <c r="O11" s="119"/>
      <c r="P11" s="120" t="s">
        <v>196</v>
      </c>
      <c r="Q11" s="119"/>
      <c r="R11" s="120" t="s">
        <v>197</v>
      </c>
      <c r="S11" s="119"/>
      <c r="T11" s="2" t="s">
        <v>325</v>
      </c>
      <c r="U11" s="75" t="s">
        <v>318</v>
      </c>
    </row>
    <row r="12" spans="1:21" x14ac:dyDescent="0.3">
      <c r="A12" s="86"/>
      <c r="B12" s="76"/>
      <c r="C12" s="77"/>
      <c r="D12" s="77" t="s">
        <v>40</v>
      </c>
      <c r="E12" s="77"/>
      <c r="F12" s="77"/>
      <c r="G12" s="77" t="s">
        <v>40</v>
      </c>
      <c r="H12" s="77"/>
      <c r="I12" s="77"/>
      <c r="J12" s="32"/>
      <c r="K12" s="78"/>
      <c r="L12" s="32"/>
      <c r="M12" s="78"/>
      <c r="N12" s="32"/>
      <c r="O12" s="78"/>
      <c r="P12" s="32"/>
      <c r="Q12" s="78"/>
      <c r="R12" s="32"/>
      <c r="S12" s="78"/>
      <c r="T12" s="32"/>
      <c r="U12" s="79"/>
    </row>
    <row r="13" spans="1:21" x14ac:dyDescent="0.3">
      <c r="A13" s="89" t="s">
        <v>198</v>
      </c>
      <c r="B13" s="80">
        <v>68399</v>
      </c>
      <c r="C13">
        <f>I13</f>
        <v>17</v>
      </c>
      <c r="D13" t="s">
        <v>41</v>
      </c>
      <c r="E13" t="s">
        <v>288</v>
      </c>
      <c r="F13" t="s">
        <v>160</v>
      </c>
      <c r="G13" t="s">
        <v>40</v>
      </c>
      <c r="I13">
        <f>IF($A13="","",IF($A13="x",RANK($T13,$T$13:$T$123,0),VLOOKUP($B13,$D$130:$F$163,3,FALSE)))</f>
        <v>17</v>
      </c>
      <c r="J13" s="2">
        <v>5</v>
      </c>
      <c r="K13" s="1">
        <f>IF(A13="x",IF(J13="XXX",100,J13),9999)+$F$181</f>
        <v>5005</v>
      </c>
      <c r="L13" s="2"/>
      <c r="N13" s="2"/>
      <c r="P13" s="2"/>
      <c r="R13" s="2"/>
      <c r="T13" s="2">
        <f>IF($K13&gt;=9999,"",$K13+(U13*0.01))</f>
        <v>5006.0267299999996</v>
      </c>
      <c r="U13" s="79">
        <v>102.673</v>
      </c>
    </row>
    <row r="14" spans="1:21" x14ac:dyDescent="0.3">
      <c r="A14" s="89" t="s">
        <v>198</v>
      </c>
      <c r="B14" s="80">
        <v>38569</v>
      </c>
      <c r="C14">
        <f>I14</f>
        <v>21</v>
      </c>
      <c r="D14" t="s">
        <v>39</v>
      </c>
      <c r="E14" t="s">
        <v>288</v>
      </c>
      <c r="F14" t="s">
        <v>161</v>
      </c>
      <c r="G14" t="s">
        <v>40</v>
      </c>
      <c r="I14">
        <f>IF($A14="","",IF($A14="x",RANK($T14,$T$13:$T$123,0),VLOOKUP($B14,$D$130:$F$163,3,FALSE)))</f>
        <v>21</v>
      </c>
      <c r="J14" s="2">
        <v>0</v>
      </c>
      <c r="K14" s="1">
        <f>IF(A14="x",IF(J14="XXX",100,J14),9999)+$F$181</f>
        <v>5000</v>
      </c>
      <c r="L14" s="2"/>
      <c r="N14" s="2"/>
      <c r="P14" s="2"/>
      <c r="R14" s="2"/>
      <c r="T14" s="2">
        <f t="shared" ref="T14:T15" si="0">IF($K14&gt;=9999,"",$K14+(U14*0.01))</f>
        <v>5001.0047599999998</v>
      </c>
      <c r="U14" s="79">
        <v>100.476</v>
      </c>
    </row>
    <row r="15" spans="1:21" x14ac:dyDescent="0.3">
      <c r="A15" s="89" t="s">
        <v>198</v>
      </c>
      <c r="B15" s="80">
        <v>67347</v>
      </c>
      <c r="C15">
        <f>I15</f>
        <v>1</v>
      </c>
      <c r="D15" t="s">
        <v>60</v>
      </c>
      <c r="E15" t="s">
        <v>284</v>
      </c>
      <c r="F15" t="s">
        <v>142</v>
      </c>
      <c r="G15" t="s">
        <v>40</v>
      </c>
      <c r="I15">
        <f>IF($A15="","",IF($A15="x",RANK($T15,$T$13:$T$123,0),VLOOKUP($B15,$D$130:$F$163,3,FALSE)))</f>
        <v>1</v>
      </c>
      <c r="J15" s="2" t="s">
        <v>319</v>
      </c>
      <c r="K15" s="1">
        <f>IF(A15="x",IF(J15="XXX",100,J15),9999)+$F$181</f>
        <v>5100</v>
      </c>
      <c r="L15" s="2"/>
      <c r="N15" s="2"/>
      <c r="P15" s="2"/>
      <c r="R15" s="2"/>
      <c r="T15" s="2">
        <f t="shared" si="0"/>
        <v>5101.0938100000003</v>
      </c>
      <c r="U15" s="79">
        <v>109.381</v>
      </c>
    </row>
    <row r="16" spans="1:21" x14ac:dyDescent="0.3">
      <c r="A16" s="86"/>
      <c r="B16" s="76"/>
      <c r="C16" s="77"/>
      <c r="D16" s="77" t="s">
        <v>17</v>
      </c>
      <c r="E16" s="77"/>
      <c r="F16" s="77"/>
      <c r="G16" s="77" t="s">
        <v>17</v>
      </c>
      <c r="H16" s="77"/>
      <c r="I16" s="77"/>
      <c r="J16" s="32"/>
      <c r="K16" s="78"/>
      <c r="L16" s="32"/>
      <c r="M16" s="78"/>
      <c r="N16" s="32"/>
      <c r="O16" s="78"/>
      <c r="P16" s="32"/>
      <c r="Q16" s="78"/>
      <c r="R16" s="32"/>
      <c r="S16" s="78"/>
      <c r="T16" s="32"/>
      <c r="U16" s="79"/>
    </row>
    <row r="17" spans="1:21" x14ac:dyDescent="0.3">
      <c r="A17" s="89" t="s">
        <v>198</v>
      </c>
      <c r="B17" s="80">
        <v>67042</v>
      </c>
      <c r="C17">
        <f t="shared" ref="C17:C35" si="1">I17</f>
        <v>3</v>
      </c>
      <c r="D17" t="s">
        <v>88</v>
      </c>
      <c r="E17" t="s">
        <v>199</v>
      </c>
      <c r="F17" t="s">
        <v>115</v>
      </c>
      <c r="G17" t="s">
        <v>17</v>
      </c>
      <c r="I17">
        <f t="shared" ref="I17:I35" si="2">IF($A17="","",IF($A17="x",RANK($T17,$T$13:$T$123,0),VLOOKUP($B17,$D$130:$F$163,3,FALSE)))</f>
        <v>3</v>
      </c>
      <c r="J17" s="2" t="s">
        <v>319</v>
      </c>
      <c r="K17" s="1">
        <f t="shared" ref="K17:K35" si="3">IF(A17="x",IF(J17="XXX",100,J17),9999)+$F$182</f>
        <v>5100</v>
      </c>
      <c r="L17" s="2"/>
      <c r="N17" s="2"/>
      <c r="P17" s="2"/>
      <c r="R17" s="2"/>
      <c r="T17" s="2">
        <f t="shared" ref="T17:T88" si="4">IF($K17&gt;=9999,"",$K17+(U17*0.01))</f>
        <v>5101.0740900000001</v>
      </c>
      <c r="U17" s="79">
        <v>107.40900000000001</v>
      </c>
    </row>
    <row r="18" spans="1:21" x14ac:dyDescent="0.3">
      <c r="A18" s="89" t="s">
        <v>198</v>
      </c>
      <c r="B18" s="80">
        <v>65955</v>
      </c>
      <c r="C18">
        <f t="shared" si="1"/>
        <v>12</v>
      </c>
      <c r="D18" t="s">
        <v>24</v>
      </c>
      <c r="E18" t="s">
        <v>199</v>
      </c>
      <c r="F18" t="s">
        <v>176</v>
      </c>
      <c r="G18" t="s">
        <v>17</v>
      </c>
      <c r="I18">
        <f t="shared" si="2"/>
        <v>12</v>
      </c>
      <c r="J18" s="2">
        <v>13</v>
      </c>
      <c r="K18" s="1">
        <f t="shared" si="3"/>
        <v>5013</v>
      </c>
      <c r="L18" s="2"/>
      <c r="N18" s="2"/>
      <c r="P18" s="2"/>
      <c r="R18" s="2"/>
      <c r="T18" s="2">
        <f t="shared" si="4"/>
        <v>5014.0239600000004</v>
      </c>
      <c r="U18" s="79">
        <v>102.396</v>
      </c>
    </row>
    <row r="19" spans="1:21" x14ac:dyDescent="0.3">
      <c r="A19" s="89" t="s">
        <v>198</v>
      </c>
      <c r="B19" s="80">
        <v>68360</v>
      </c>
      <c r="C19">
        <f t="shared" si="1"/>
        <v>4</v>
      </c>
      <c r="D19" t="s">
        <v>90</v>
      </c>
      <c r="E19" t="s">
        <v>288</v>
      </c>
      <c r="F19" t="s">
        <v>113</v>
      </c>
      <c r="G19" t="s">
        <v>17</v>
      </c>
      <c r="I19">
        <f t="shared" si="2"/>
        <v>4</v>
      </c>
      <c r="J19" s="2" t="s">
        <v>319</v>
      </c>
      <c r="K19" s="1">
        <f t="shared" si="3"/>
        <v>5100</v>
      </c>
      <c r="L19" s="2"/>
      <c r="N19" s="2"/>
      <c r="P19" s="2"/>
      <c r="R19" s="2"/>
      <c r="T19" s="2">
        <f t="shared" si="4"/>
        <v>5101.05854</v>
      </c>
      <c r="U19" s="79">
        <v>105.854</v>
      </c>
    </row>
    <row r="20" spans="1:21" x14ac:dyDescent="0.3">
      <c r="A20" s="89" t="s">
        <v>198</v>
      </c>
      <c r="B20" s="80">
        <v>67381</v>
      </c>
      <c r="C20">
        <f t="shared" si="1"/>
        <v>7</v>
      </c>
      <c r="D20" t="s">
        <v>84</v>
      </c>
      <c r="E20" t="s">
        <v>288</v>
      </c>
      <c r="F20" t="s">
        <v>119</v>
      </c>
      <c r="G20" t="s">
        <v>17</v>
      </c>
      <c r="I20">
        <f t="shared" si="2"/>
        <v>7</v>
      </c>
      <c r="J20" s="2" t="s">
        <v>319</v>
      </c>
      <c r="K20" s="1">
        <f t="shared" si="3"/>
        <v>5100</v>
      </c>
      <c r="L20" s="2"/>
      <c r="N20" s="2"/>
      <c r="P20" s="2"/>
      <c r="R20" s="2"/>
      <c r="T20" s="2">
        <f t="shared" si="4"/>
        <v>5101.0014600000004</v>
      </c>
      <c r="U20" s="79">
        <v>100.146</v>
      </c>
    </row>
    <row r="21" spans="1:21" x14ac:dyDescent="0.3">
      <c r="A21" s="89" t="s">
        <v>198</v>
      </c>
      <c r="B21" s="80">
        <v>67248</v>
      </c>
      <c r="C21">
        <f t="shared" si="1"/>
        <v>19</v>
      </c>
      <c r="D21" t="s">
        <v>50</v>
      </c>
      <c r="E21" t="s">
        <v>288</v>
      </c>
      <c r="F21" t="s">
        <v>152</v>
      </c>
      <c r="G21" t="s">
        <v>17</v>
      </c>
      <c r="I21">
        <f t="shared" si="2"/>
        <v>19</v>
      </c>
      <c r="J21" s="2">
        <v>3</v>
      </c>
      <c r="K21" s="1">
        <f t="shared" si="3"/>
        <v>5003</v>
      </c>
      <c r="L21" s="2"/>
      <c r="N21" s="2"/>
      <c r="P21" s="2"/>
      <c r="R21" s="2"/>
      <c r="T21" s="2">
        <f t="shared" si="4"/>
        <v>5003.9928600000003</v>
      </c>
      <c r="U21" s="79">
        <v>99.286000000000001</v>
      </c>
    </row>
    <row r="22" spans="1:21" x14ac:dyDescent="0.3">
      <c r="A22" s="89" t="s">
        <v>198</v>
      </c>
      <c r="B22" s="80">
        <v>35132</v>
      </c>
      <c r="C22">
        <f t="shared" si="1"/>
        <v>8</v>
      </c>
      <c r="D22" t="s">
        <v>85</v>
      </c>
      <c r="E22" t="s">
        <v>289</v>
      </c>
      <c r="F22" t="s">
        <v>118</v>
      </c>
      <c r="G22" t="s">
        <v>17</v>
      </c>
      <c r="I22">
        <f t="shared" si="2"/>
        <v>8</v>
      </c>
      <c r="J22" s="2" t="s">
        <v>319</v>
      </c>
      <c r="K22" s="1">
        <f t="shared" si="3"/>
        <v>5100</v>
      </c>
      <c r="L22" s="2"/>
      <c r="N22" s="2"/>
      <c r="P22" s="2"/>
      <c r="R22" s="2"/>
      <c r="T22" s="2">
        <f t="shared" si="4"/>
        <v>5100.9688800000004</v>
      </c>
      <c r="U22" s="79">
        <v>96.888000000000005</v>
      </c>
    </row>
    <row r="23" spans="1:21" x14ac:dyDescent="0.3">
      <c r="A23" s="89" t="s">
        <v>198</v>
      </c>
      <c r="B23" s="80">
        <v>35571</v>
      </c>
      <c r="C23">
        <f t="shared" si="1"/>
        <v>22</v>
      </c>
      <c r="D23" t="s">
        <v>61</v>
      </c>
      <c r="E23" t="s">
        <v>289</v>
      </c>
      <c r="F23" t="s">
        <v>141</v>
      </c>
      <c r="G23" t="s">
        <v>17</v>
      </c>
      <c r="I23">
        <f t="shared" si="2"/>
        <v>22</v>
      </c>
      <c r="J23" s="2">
        <v>0</v>
      </c>
      <c r="K23" s="1">
        <f t="shared" si="3"/>
        <v>5000</v>
      </c>
      <c r="L23" s="2"/>
      <c r="N23" s="2"/>
      <c r="P23" s="2"/>
      <c r="R23" s="2"/>
      <c r="T23" s="2">
        <f t="shared" si="4"/>
        <v>5000.9760299999998</v>
      </c>
      <c r="U23" s="79">
        <v>97.602999999999994</v>
      </c>
    </row>
    <row r="24" spans="1:21" x14ac:dyDescent="0.3">
      <c r="A24" s="89" t="s">
        <v>198</v>
      </c>
      <c r="B24" s="80">
        <v>38005</v>
      </c>
      <c r="C24">
        <f t="shared" si="1"/>
        <v>18</v>
      </c>
      <c r="D24" t="s">
        <v>81</v>
      </c>
      <c r="E24" t="s">
        <v>209</v>
      </c>
      <c r="F24" t="s">
        <v>122</v>
      </c>
      <c r="G24" t="s">
        <v>17</v>
      </c>
      <c r="I24">
        <f t="shared" si="2"/>
        <v>18</v>
      </c>
      <c r="J24" s="2">
        <v>5</v>
      </c>
      <c r="K24" s="1">
        <f t="shared" si="3"/>
        <v>5005</v>
      </c>
      <c r="L24" s="2"/>
      <c r="N24" s="2"/>
      <c r="P24" s="2"/>
      <c r="R24" s="2"/>
      <c r="T24" s="2">
        <f t="shared" si="4"/>
        <v>5005.9919499999996</v>
      </c>
      <c r="U24" s="79">
        <v>99.194999999999993</v>
      </c>
    </row>
    <row r="25" spans="1:21" x14ac:dyDescent="0.3">
      <c r="A25" s="89" t="s">
        <v>198</v>
      </c>
      <c r="B25" s="80">
        <v>67550</v>
      </c>
      <c r="C25">
        <f t="shared" si="1"/>
        <v>5</v>
      </c>
      <c r="D25" t="s">
        <v>52</v>
      </c>
      <c r="E25" t="s">
        <v>209</v>
      </c>
      <c r="F25" t="s">
        <v>150</v>
      </c>
      <c r="G25" t="s">
        <v>17</v>
      </c>
      <c r="I25">
        <f t="shared" si="2"/>
        <v>5</v>
      </c>
      <c r="J25" s="2" t="s">
        <v>319</v>
      </c>
      <c r="K25" s="1">
        <f t="shared" si="3"/>
        <v>5100</v>
      </c>
      <c r="L25" s="2"/>
      <c r="N25" s="2"/>
      <c r="P25" s="2"/>
      <c r="R25" s="2"/>
      <c r="T25" s="2">
        <f t="shared" si="4"/>
        <v>5101.0546100000001</v>
      </c>
      <c r="U25" s="79">
        <v>105.461</v>
      </c>
    </row>
    <row r="26" spans="1:21" x14ac:dyDescent="0.3">
      <c r="A26" s="89" t="s">
        <v>198</v>
      </c>
      <c r="B26" s="80">
        <v>66410</v>
      </c>
      <c r="C26">
        <f t="shared" si="1"/>
        <v>13</v>
      </c>
      <c r="D26" t="s">
        <v>49</v>
      </c>
      <c r="E26" t="s">
        <v>209</v>
      </c>
      <c r="F26" t="s">
        <v>153</v>
      </c>
      <c r="G26" t="s">
        <v>17</v>
      </c>
      <c r="I26">
        <f t="shared" si="2"/>
        <v>13</v>
      </c>
      <c r="J26" s="2">
        <v>12</v>
      </c>
      <c r="K26" s="1">
        <f t="shared" si="3"/>
        <v>5012</v>
      </c>
      <c r="L26" s="2"/>
      <c r="N26" s="2"/>
      <c r="P26" s="2"/>
      <c r="R26" s="2"/>
      <c r="T26" s="2">
        <f t="shared" si="4"/>
        <v>5013.0222800000001</v>
      </c>
      <c r="U26" s="79">
        <v>102.22799999999999</v>
      </c>
    </row>
    <row r="27" spans="1:21" x14ac:dyDescent="0.3">
      <c r="A27" s="89" t="s">
        <v>198</v>
      </c>
      <c r="B27" s="80">
        <v>38201</v>
      </c>
      <c r="C27">
        <f t="shared" si="1"/>
        <v>10</v>
      </c>
      <c r="D27" t="s">
        <v>23</v>
      </c>
      <c r="E27" t="s">
        <v>209</v>
      </c>
      <c r="F27" t="s">
        <v>177</v>
      </c>
      <c r="G27" t="s">
        <v>17</v>
      </c>
      <c r="I27">
        <f t="shared" si="2"/>
        <v>10</v>
      </c>
      <c r="J27" s="2">
        <v>26</v>
      </c>
      <c r="K27" s="1">
        <f t="shared" si="3"/>
        <v>5026</v>
      </c>
      <c r="L27" s="2"/>
      <c r="N27" s="2"/>
      <c r="P27" s="2"/>
      <c r="R27" s="2"/>
      <c r="T27" s="2">
        <f t="shared" si="4"/>
        <v>5027.0454499999996</v>
      </c>
      <c r="U27" s="79">
        <v>104.545</v>
      </c>
    </row>
    <row r="28" spans="1:21" x14ac:dyDescent="0.3">
      <c r="A28" s="89" t="s">
        <v>198</v>
      </c>
      <c r="B28" s="80">
        <v>36157</v>
      </c>
      <c r="C28">
        <f t="shared" si="1"/>
        <v>14</v>
      </c>
      <c r="D28" t="s">
        <v>83</v>
      </c>
      <c r="E28" t="s">
        <v>284</v>
      </c>
      <c r="F28" t="s">
        <v>120</v>
      </c>
      <c r="G28" t="s">
        <v>17</v>
      </c>
      <c r="I28">
        <f t="shared" si="2"/>
        <v>14</v>
      </c>
      <c r="J28" s="2">
        <v>9</v>
      </c>
      <c r="K28" s="1">
        <f t="shared" si="3"/>
        <v>5009</v>
      </c>
      <c r="L28" s="2"/>
      <c r="N28" s="2"/>
      <c r="P28" s="2"/>
      <c r="R28" s="2"/>
      <c r="T28" s="2">
        <f t="shared" si="4"/>
        <v>5009.98675</v>
      </c>
      <c r="U28" s="79">
        <v>98.674999999999997</v>
      </c>
    </row>
    <row r="29" spans="1:21" x14ac:dyDescent="0.3">
      <c r="A29" s="89" t="s">
        <v>198</v>
      </c>
      <c r="B29" s="80">
        <v>67792</v>
      </c>
      <c r="C29">
        <f t="shared" si="1"/>
        <v>20</v>
      </c>
      <c r="D29" t="s">
        <v>38</v>
      </c>
      <c r="E29" t="s">
        <v>284</v>
      </c>
      <c r="F29" t="s">
        <v>162</v>
      </c>
      <c r="G29" t="s">
        <v>17</v>
      </c>
      <c r="I29">
        <f t="shared" si="2"/>
        <v>20</v>
      </c>
      <c r="J29" s="2">
        <v>2</v>
      </c>
      <c r="K29" s="1">
        <f t="shared" si="3"/>
        <v>5002</v>
      </c>
      <c r="L29" s="2"/>
      <c r="N29" s="2"/>
      <c r="P29" s="2"/>
      <c r="R29" s="2"/>
      <c r="T29" s="2">
        <f t="shared" si="4"/>
        <v>5002.9821700000002</v>
      </c>
      <c r="U29" s="79">
        <v>98.216999999999999</v>
      </c>
    </row>
    <row r="30" spans="1:21" x14ac:dyDescent="0.3">
      <c r="A30" s="89" t="s">
        <v>198</v>
      </c>
      <c r="B30" s="80">
        <v>25206</v>
      </c>
      <c r="C30">
        <f t="shared" si="1"/>
        <v>6</v>
      </c>
      <c r="D30" t="s">
        <v>16</v>
      </c>
      <c r="E30" t="s">
        <v>284</v>
      </c>
      <c r="F30" t="s">
        <v>181</v>
      </c>
      <c r="G30" t="s">
        <v>17</v>
      </c>
      <c r="I30">
        <f t="shared" si="2"/>
        <v>6</v>
      </c>
      <c r="J30" s="2" t="s">
        <v>319</v>
      </c>
      <c r="K30" s="1">
        <f t="shared" si="3"/>
        <v>5100</v>
      </c>
      <c r="L30" s="2"/>
      <c r="N30" s="2"/>
      <c r="P30" s="2"/>
      <c r="R30" s="2"/>
      <c r="T30" s="2">
        <f t="shared" si="4"/>
        <v>5101.0064700000003</v>
      </c>
      <c r="U30" s="79">
        <v>100.64700000000001</v>
      </c>
    </row>
    <row r="31" spans="1:21" x14ac:dyDescent="0.3">
      <c r="A31" s="89" t="s">
        <v>198</v>
      </c>
      <c r="B31" s="80">
        <v>67612</v>
      </c>
      <c r="C31">
        <f t="shared" si="1"/>
        <v>2</v>
      </c>
      <c r="D31" t="s">
        <v>25</v>
      </c>
      <c r="E31" t="s">
        <v>290</v>
      </c>
      <c r="F31" t="s">
        <v>175</v>
      </c>
      <c r="G31" t="s">
        <v>17</v>
      </c>
      <c r="I31">
        <f t="shared" si="2"/>
        <v>2</v>
      </c>
      <c r="J31" s="2" t="s">
        <v>319</v>
      </c>
      <c r="K31" s="1">
        <f t="shared" si="3"/>
        <v>5100</v>
      </c>
      <c r="L31" s="2"/>
      <c r="N31" s="2"/>
      <c r="P31" s="2"/>
      <c r="R31" s="2"/>
      <c r="T31" s="2">
        <f t="shared" si="4"/>
        <v>5101.0912200000002</v>
      </c>
      <c r="U31" s="79">
        <v>109.122</v>
      </c>
    </row>
    <row r="32" spans="1:21" x14ac:dyDescent="0.3">
      <c r="A32" s="89" t="s">
        <v>198</v>
      </c>
      <c r="B32" s="80">
        <v>66515</v>
      </c>
      <c r="C32">
        <f t="shared" si="1"/>
        <v>11</v>
      </c>
      <c r="D32" t="s">
        <v>72</v>
      </c>
      <c r="E32" t="s">
        <v>287</v>
      </c>
      <c r="F32" t="s">
        <v>131</v>
      </c>
      <c r="G32" t="s">
        <v>17</v>
      </c>
      <c r="I32">
        <f t="shared" si="2"/>
        <v>11</v>
      </c>
      <c r="J32" s="2">
        <v>14</v>
      </c>
      <c r="K32" s="1">
        <f t="shared" si="3"/>
        <v>5014</v>
      </c>
      <c r="L32" s="2"/>
      <c r="N32" s="2"/>
      <c r="P32" s="2"/>
      <c r="R32" s="2"/>
      <c r="T32" s="2">
        <f t="shared" si="4"/>
        <v>5015.0170799999996</v>
      </c>
      <c r="U32" s="79">
        <v>101.708</v>
      </c>
    </row>
    <row r="33" spans="1:21" x14ac:dyDescent="0.3">
      <c r="A33" s="89" t="s">
        <v>198</v>
      </c>
      <c r="B33" s="80">
        <v>26809</v>
      </c>
      <c r="C33">
        <f t="shared" si="1"/>
        <v>16</v>
      </c>
      <c r="D33" t="s">
        <v>48</v>
      </c>
      <c r="E33" t="s">
        <v>287</v>
      </c>
      <c r="F33" t="s">
        <v>154</v>
      </c>
      <c r="G33" t="s">
        <v>17</v>
      </c>
      <c r="I33">
        <f t="shared" si="2"/>
        <v>16</v>
      </c>
      <c r="J33" s="2">
        <v>6</v>
      </c>
      <c r="K33" s="1">
        <f t="shared" si="3"/>
        <v>5006</v>
      </c>
      <c r="L33" s="2"/>
      <c r="N33" s="2"/>
      <c r="P33" s="2"/>
      <c r="R33" s="2"/>
      <c r="T33" s="2">
        <f t="shared" si="4"/>
        <v>5007.0067600000002</v>
      </c>
      <c r="U33" s="79">
        <v>100.676</v>
      </c>
    </row>
    <row r="34" spans="1:21" x14ac:dyDescent="0.3">
      <c r="A34" s="89" t="s">
        <v>198</v>
      </c>
      <c r="B34" s="80">
        <v>46823</v>
      </c>
      <c r="C34">
        <f t="shared" si="1"/>
        <v>15</v>
      </c>
      <c r="D34" t="s">
        <v>30</v>
      </c>
      <c r="E34" t="s">
        <v>287</v>
      </c>
      <c r="F34" t="s">
        <v>170</v>
      </c>
      <c r="G34" t="s">
        <v>17</v>
      </c>
      <c r="I34">
        <f t="shared" si="2"/>
        <v>15</v>
      </c>
      <c r="J34" s="2">
        <v>6</v>
      </c>
      <c r="K34" s="1">
        <f t="shared" si="3"/>
        <v>5006</v>
      </c>
      <c r="L34" s="2"/>
      <c r="N34" s="2"/>
      <c r="P34" s="2"/>
      <c r="R34" s="2"/>
      <c r="T34" s="2">
        <f t="shared" si="4"/>
        <v>5007.0211099999997</v>
      </c>
      <c r="U34" s="79">
        <v>102.111</v>
      </c>
    </row>
    <row r="35" spans="1:21" x14ac:dyDescent="0.3">
      <c r="A35" s="89" t="s">
        <v>198</v>
      </c>
      <c r="B35" s="80">
        <v>66911</v>
      </c>
      <c r="C35">
        <f t="shared" si="1"/>
        <v>9</v>
      </c>
      <c r="D35" t="s">
        <v>18</v>
      </c>
      <c r="E35" t="s">
        <v>287</v>
      </c>
      <c r="F35" t="s">
        <v>180</v>
      </c>
      <c r="G35" t="s">
        <v>17</v>
      </c>
      <c r="I35">
        <f t="shared" si="2"/>
        <v>9</v>
      </c>
      <c r="J35" s="2">
        <v>36</v>
      </c>
      <c r="K35" s="1">
        <f t="shared" si="3"/>
        <v>5036</v>
      </c>
      <c r="L35" s="2"/>
      <c r="N35" s="2"/>
      <c r="P35" s="2"/>
      <c r="R35" s="2"/>
      <c r="T35" s="2">
        <f t="shared" si="4"/>
        <v>5037.1024500000003</v>
      </c>
      <c r="U35" s="79">
        <v>110.245</v>
      </c>
    </row>
    <row r="36" spans="1:21" x14ac:dyDescent="0.3">
      <c r="A36" s="86"/>
      <c r="B36" s="76"/>
      <c r="C36" s="77"/>
      <c r="D36" s="77" t="s">
        <v>20</v>
      </c>
      <c r="E36" s="77"/>
      <c r="F36" s="77"/>
      <c r="G36" s="77" t="s">
        <v>20</v>
      </c>
      <c r="H36" s="77"/>
      <c r="I36" s="77"/>
      <c r="J36" s="32"/>
      <c r="K36" s="78"/>
      <c r="L36" s="32"/>
      <c r="M36" s="78"/>
      <c r="N36" s="32"/>
      <c r="O36" s="78"/>
      <c r="P36" s="32"/>
      <c r="Q36" s="78"/>
      <c r="R36" s="32"/>
      <c r="S36" s="78"/>
      <c r="T36" s="32"/>
      <c r="U36" s="79"/>
    </row>
    <row r="37" spans="1:21" x14ac:dyDescent="0.3">
      <c r="A37" s="89" t="s">
        <v>309</v>
      </c>
      <c r="B37" s="80">
        <v>67276</v>
      </c>
      <c r="C37">
        <f>I37</f>
        <v>63</v>
      </c>
      <c r="D37" t="s">
        <v>86</v>
      </c>
      <c r="E37" t="s">
        <v>288</v>
      </c>
      <c r="F37" t="s">
        <v>117</v>
      </c>
      <c r="G37" t="s">
        <v>20</v>
      </c>
      <c r="I37">
        <f>IF($A37="","",IF($A37="x",RANK($T37,$T$13:$T$123,0),VLOOKUP($B37,$D$130:$F$177,3,FALSE)))</f>
        <v>63</v>
      </c>
      <c r="J37" s="2" t="s">
        <v>319</v>
      </c>
      <c r="K37" s="1">
        <f>IF(A37="x",IF(J37="XXX",100,J37),9999)+$F$187</f>
        <v>10999</v>
      </c>
      <c r="L37" s="2"/>
      <c r="N37" s="2"/>
      <c r="P37" s="2"/>
      <c r="R37" s="2"/>
      <c r="T37" s="2" t="str">
        <f t="shared" si="4"/>
        <v/>
      </c>
      <c r="U37" s="79">
        <v>101.39700000000001</v>
      </c>
    </row>
    <row r="38" spans="1:21" x14ac:dyDescent="0.3">
      <c r="A38" s="89" t="s">
        <v>308</v>
      </c>
      <c r="B38" s="80">
        <v>66640</v>
      </c>
      <c r="C38">
        <f>I38</f>
        <v>65</v>
      </c>
      <c r="D38" t="s">
        <v>51</v>
      </c>
      <c r="E38" t="s">
        <v>290</v>
      </c>
      <c r="F38" t="s">
        <v>151</v>
      </c>
      <c r="G38" t="s">
        <v>20</v>
      </c>
      <c r="I38">
        <f>IF($A38="","",IF($A38="x",RANK($T38,$T$13:$T$123,0),VLOOKUP($B38,$D$130:$F$177,3,FALSE)))</f>
        <v>65</v>
      </c>
      <c r="J38" s="2" t="s">
        <v>319</v>
      </c>
      <c r="K38" s="1">
        <f>IF(A38="x",IF(J38="XXX",100,J38),9999)+$F$187</f>
        <v>10999</v>
      </c>
      <c r="L38" s="2"/>
      <c r="N38" s="2"/>
      <c r="P38" s="2"/>
      <c r="R38" s="2"/>
      <c r="T38" s="2" t="str">
        <f t="shared" si="4"/>
        <v/>
      </c>
      <c r="U38" s="79">
        <v>98.77</v>
      </c>
    </row>
    <row r="39" spans="1:21" x14ac:dyDescent="0.3">
      <c r="A39" s="89" t="s">
        <v>310</v>
      </c>
      <c r="B39" s="80">
        <v>68191</v>
      </c>
      <c r="C39">
        <f>I39</f>
        <v>60</v>
      </c>
      <c r="D39" t="s">
        <v>19</v>
      </c>
      <c r="E39" t="s">
        <v>201</v>
      </c>
      <c r="F39" t="s">
        <v>179</v>
      </c>
      <c r="G39" t="s">
        <v>20</v>
      </c>
      <c r="I39">
        <f>IF($A39="","",IF($A39="x",RANK($T39,$T$13:$T$123,0),VLOOKUP($B39,$D$130:$F$177,3,FALSE)))</f>
        <v>60</v>
      </c>
      <c r="J39" s="2">
        <v>0</v>
      </c>
      <c r="K39" s="1">
        <f>IF(A39="x",IF(J39="XXX",100,J39),9999)+$F$187</f>
        <v>10999</v>
      </c>
      <c r="L39" s="2"/>
      <c r="N39" s="2"/>
      <c r="P39" s="2"/>
      <c r="R39" s="2"/>
      <c r="T39" s="2" t="str">
        <f t="shared" si="4"/>
        <v/>
      </c>
      <c r="U39" s="79">
        <v>105.206</v>
      </c>
    </row>
    <row r="40" spans="1:21" x14ac:dyDescent="0.3">
      <c r="A40" s="89"/>
      <c r="B40" s="96"/>
      <c r="C40" s="71"/>
      <c r="D40" s="71"/>
      <c r="E40" s="71" t="s">
        <v>331</v>
      </c>
      <c r="F40" s="71"/>
      <c r="G40" s="71" t="s">
        <v>20</v>
      </c>
      <c r="H40" s="71"/>
      <c r="I40" s="71"/>
      <c r="J40" s="97"/>
      <c r="K40" s="89"/>
      <c r="L40" s="97"/>
      <c r="M40" s="89"/>
      <c r="N40" s="97"/>
      <c r="O40" s="89"/>
      <c r="P40" s="97"/>
      <c r="Q40" s="89"/>
      <c r="R40" s="97"/>
      <c r="S40" s="89"/>
      <c r="T40" s="97"/>
      <c r="U40" s="98"/>
    </row>
    <row r="41" spans="1:21" x14ac:dyDescent="0.3">
      <c r="A41" s="89"/>
      <c r="B41" s="96"/>
      <c r="C41" s="71"/>
      <c r="D41" s="71"/>
      <c r="E41" s="71" t="s">
        <v>331</v>
      </c>
      <c r="F41" s="71"/>
      <c r="G41" s="71" t="s">
        <v>20</v>
      </c>
      <c r="H41" s="71"/>
      <c r="I41" s="71"/>
      <c r="J41" s="97"/>
      <c r="K41" s="89"/>
      <c r="L41" s="97"/>
      <c r="M41" s="89"/>
      <c r="N41" s="97"/>
      <c r="O41" s="89"/>
      <c r="P41" s="97"/>
      <c r="Q41" s="89"/>
      <c r="R41" s="97"/>
      <c r="S41" s="89"/>
      <c r="T41" s="97"/>
      <c r="U41" s="98"/>
    </row>
    <row r="42" spans="1:21" x14ac:dyDescent="0.3">
      <c r="A42" s="86"/>
      <c r="B42" s="76"/>
      <c r="C42" s="77"/>
      <c r="D42" s="77" t="s">
        <v>46</v>
      </c>
      <c r="E42" s="77"/>
      <c r="F42" s="77"/>
      <c r="G42" s="77" t="s">
        <v>46</v>
      </c>
      <c r="H42" s="77"/>
      <c r="I42" s="77"/>
      <c r="J42" s="32"/>
      <c r="K42" s="78"/>
      <c r="L42" s="32"/>
      <c r="M42" s="78"/>
      <c r="N42" s="32"/>
      <c r="O42" s="78"/>
      <c r="P42" s="32"/>
      <c r="Q42" s="78"/>
      <c r="R42" s="32"/>
      <c r="S42" s="78"/>
      <c r="T42" s="32"/>
      <c r="U42" s="79"/>
    </row>
    <row r="43" spans="1:21" x14ac:dyDescent="0.3">
      <c r="A43" s="89" t="s">
        <v>311</v>
      </c>
      <c r="B43" s="80">
        <v>68114</v>
      </c>
      <c r="C43">
        <f t="shared" ref="C43:C44" si="5">I43</f>
        <v>62</v>
      </c>
      <c r="D43" t="s">
        <v>99</v>
      </c>
      <c r="E43" t="s">
        <v>201</v>
      </c>
      <c r="F43" t="s">
        <v>104</v>
      </c>
      <c r="G43" t="s">
        <v>46</v>
      </c>
      <c r="I43">
        <f>IF($A43="","",IF($A43="x",RANK($T43,$T$13:$T$123,0),VLOOKUP($B43,$D$130:$F$177,3,FALSE)))</f>
        <v>62</v>
      </c>
      <c r="J43" s="2">
        <v>4</v>
      </c>
      <c r="K43" s="1">
        <f>IF(A43="x",IF(J43="XXX",100,J43),9999)+$F$188</f>
        <v>10999</v>
      </c>
      <c r="L43" s="2"/>
      <c r="N43" s="2"/>
      <c r="P43" s="2"/>
      <c r="R43" s="2"/>
      <c r="T43" s="2" t="str">
        <f t="shared" si="4"/>
        <v/>
      </c>
      <c r="U43" s="79">
        <v>107.17100000000001</v>
      </c>
    </row>
    <row r="44" spans="1:21" x14ac:dyDescent="0.3">
      <c r="A44" s="89" t="s">
        <v>312</v>
      </c>
      <c r="B44" s="80">
        <v>67492</v>
      </c>
      <c r="C44">
        <f t="shared" si="5"/>
        <v>64</v>
      </c>
      <c r="D44" t="s">
        <v>45</v>
      </c>
      <c r="E44" t="s">
        <v>201</v>
      </c>
      <c r="F44" t="s">
        <v>156</v>
      </c>
      <c r="G44" t="s">
        <v>46</v>
      </c>
      <c r="I44">
        <f>IF($A44="","",IF($A44="x",RANK($T44,$T$13:$T$123,0),VLOOKUP($B44,$D$130:$F$177,3,FALSE)))</f>
        <v>64</v>
      </c>
      <c r="J44" s="2">
        <v>0</v>
      </c>
      <c r="K44" s="1">
        <f>IF(A44="x",IF(J44="XXX",100,J44),9999)+$F$188</f>
        <v>10999</v>
      </c>
      <c r="L44" s="2"/>
      <c r="N44" s="2"/>
      <c r="P44" s="2"/>
      <c r="R44" s="2"/>
      <c r="T44" s="2" t="str">
        <f t="shared" si="4"/>
        <v/>
      </c>
      <c r="U44" s="79">
        <v>103.94799999999999</v>
      </c>
    </row>
    <row r="45" spans="1:21" x14ac:dyDescent="0.3">
      <c r="A45" s="89"/>
      <c r="B45" s="96"/>
      <c r="C45" s="71"/>
      <c r="D45" s="71"/>
      <c r="E45" s="71" t="s">
        <v>330</v>
      </c>
      <c r="F45" s="71"/>
      <c r="G45" s="71" t="s">
        <v>46</v>
      </c>
      <c r="H45" s="71"/>
      <c r="I45" s="71"/>
      <c r="J45" s="97"/>
      <c r="K45" s="89"/>
      <c r="L45" s="97"/>
      <c r="M45" s="89"/>
      <c r="N45" s="97"/>
      <c r="O45" s="89"/>
      <c r="P45" s="97"/>
      <c r="Q45" s="89"/>
      <c r="R45" s="97"/>
      <c r="S45" s="89"/>
      <c r="T45" s="97"/>
      <c r="U45" s="98"/>
    </row>
    <row r="46" spans="1:21" x14ac:dyDescent="0.3">
      <c r="A46" s="89"/>
      <c r="B46" s="96"/>
      <c r="C46" s="71"/>
      <c r="D46" s="71"/>
      <c r="E46" s="71" t="s">
        <v>330</v>
      </c>
      <c r="F46" s="71"/>
      <c r="G46" s="71" t="s">
        <v>46</v>
      </c>
      <c r="H46" s="71"/>
      <c r="I46" s="71"/>
      <c r="J46" s="97"/>
      <c r="K46" s="89"/>
      <c r="L46" s="97"/>
      <c r="M46" s="89"/>
      <c r="N46" s="97"/>
      <c r="O46" s="89"/>
      <c r="P46" s="97"/>
      <c r="Q46" s="89"/>
      <c r="R46" s="97"/>
      <c r="S46" s="89"/>
      <c r="T46" s="97"/>
      <c r="U46" s="98"/>
    </row>
    <row r="47" spans="1:21" x14ac:dyDescent="0.3">
      <c r="A47" s="86"/>
      <c r="B47" s="76"/>
      <c r="C47" s="77"/>
      <c r="D47" s="77" t="s">
        <v>63</v>
      </c>
      <c r="E47" s="77"/>
      <c r="F47" s="77"/>
      <c r="G47" s="77" t="s">
        <v>63</v>
      </c>
      <c r="H47" s="77"/>
      <c r="I47" s="77"/>
      <c r="J47" s="32"/>
      <c r="K47" s="78"/>
      <c r="L47" s="32"/>
      <c r="M47" s="78"/>
      <c r="N47" s="32"/>
      <c r="O47" s="78"/>
      <c r="P47" s="32"/>
      <c r="Q47" s="78"/>
      <c r="R47" s="32"/>
      <c r="S47" s="78"/>
      <c r="T47" s="32"/>
      <c r="U47" s="79"/>
    </row>
    <row r="48" spans="1:21" x14ac:dyDescent="0.3">
      <c r="A48" s="89" t="s">
        <v>307</v>
      </c>
      <c r="B48" s="80">
        <v>68080</v>
      </c>
      <c r="C48">
        <f>I48</f>
        <v>61</v>
      </c>
      <c r="D48" t="s">
        <v>62</v>
      </c>
      <c r="E48" t="s">
        <v>290</v>
      </c>
      <c r="F48" t="s">
        <v>140</v>
      </c>
      <c r="G48" t="s">
        <v>63</v>
      </c>
      <c r="H48" s="77"/>
      <c r="I48">
        <f>IF($A48="","",IF($A48="x",RANK($T48,$T$13:$T$123,0),VLOOKUP($B48,$D$130:$F$177,3,FALSE)))</f>
        <v>61</v>
      </c>
      <c r="J48" s="2" t="s">
        <v>319</v>
      </c>
      <c r="K48" s="1">
        <f>IF(A48="x",IF(J48="XXX",100,J48),9999)+$F$189</f>
        <v>10999</v>
      </c>
      <c r="L48" s="2"/>
      <c r="N48" s="2"/>
      <c r="P48" s="2"/>
      <c r="R48" s="2"/>
      <c r="T48" s="2" t="str">
        <f t="shared" si="4"/>
        <v/>
      </c>
      <c r="U48" s="79">
        <v>105.29300000000001</v>
      </c>
    </row>
    <row r="49" spans="1:21" x14ac:dyDescent="0.3">
      <c r="A49" s="89"/>
      <c r="B49" s="96"/>
      <c r="C49" s="71"/>
      <c r="D49" s="71"/>
      <c r="E49" s="71" t="s">
        <v>329</v>
      </c>
      <c r="F49" s="71"/>
      <c r="G49" s="71" t="s">
        <v>63</v>
      </c>
      <c r="H49" s="99"/>
      <c r="I49" s="71"/>
      <c r="J49" s="97"/>
      <c r="K49" s="89"/>
      <c r="L49" s="97"/>
      <c r="M49" s="89"/>
      <c r="N49" s="97"/>
      <c r="O49" s="89"/>
      <c r="P49" s="97"/>
      <c r="Q49" s="89"/>
      <c r="R49" s="97"/>
      <c r="S49" s="89"/>
      <c r="T49" s="97"/>
      <c r="U49" s="98"/>
    </row>
    <row r="50" spans="1:21" x14ac:dyDescent="0.3">
      <c r="A50" s="89"/>
      <c r="B50" s="96"/>
      <c r="C50" s="71"/>
      <c r="D50" s="71"/>
      <c r="E50" s="71" t="s">
        <v>329</v>
      </c>
      <c r="F50" s="71"/>
      <c r="G50" s="71" t="s">
        <v>63</v>
      </c>
      <c r="H50" s="99"/>
      <c r="I50" s="71"/>
      <c r="J50" s="97"/>
      <c r="K50" s="89"/>
      <c r="L50" s="97"/>
      <c r="M50" s="89"/>
      <c r="N50" s="97"/>
      <c r="O50" s="89"/>
      <c r="P50" s="97"/>
      <c r="Q50" s="89"/>
      <c r="R50" s="97"/>
      <c r="S50" s="89"/>
      <c r="T50" s="97"/>
      <c r="U50" s="98"/>
    </row>
    <row r="51" spans="1:21" x14ac:dyDescent="0.3">
      <c r="A51" s="86"/>
      <c r="B51" s="76"/>
      <c r="C51" s="77"/>
      <c r="D51" s="77" t="s">
        <v>10</v>
      </c>
      <c r="E51" s="77"/>
      <c r="F51" s="77"/>
      <c r="G51" s="77" t="s">
        <v>10</v>
      </c>
      <c r="H51" s="77"/>
      <c r="I51" s="77"/>
      <c r="J51" s="32"/>
      <c r="K51" s="78"/>
      <c r="L51" s="32"/>
      <c r="M51" s="78"/>
      <c r="N51" s="32"/>
      <c r="O51" s="78"/>
      <c r="P51" s="32"/>
      <c r="Q51" s="78"/>
      <c r="R51" s="32"/>
      <c r="S51" s="78"/>
      <c r="T51" s="32"/>
      <c r="U51" s="79"/>
    </row>
    <row r="52" spans="1:21" x14ac:dyDescent="0.3">
      <c r="A52" s="89" t="s">
        <v>214</v>
      </c>
      <c r="B52" s="80">
        <v>66852</v>
      </c>
      <c r="C52">
        <f t="shared" ref="C52:C67" si="6">I52</f>
        <v>88</v>
      </c>
      <c r="D52" t="s">
        <v>191</v>
      </c>
      <c r="E52" t="s">
        <v>199</v>
      </c>
      <c r="F52" t="s">
        <v>192</v>
      </c>
      <c r="G52" t="s">
        <v>10</v>
      </c>
      <c r="H52" s="81"/>
      <c r="I52">
        <f t="shared" ref="I52:I67" si="7">IF($A52="","",IF($A52="x",RANK($T52,$T$13:$T$123,0),VLOOKUP($B52,$D$130:$F$163,3,FALSE)))</f>
        <v>88</v>
      </c>
      <c r="J52" s="2">
        <v>2</v>
      </c>
      <c r="K52" s="1">
        <f t="shared" ref="K52:K67" si="8">IF(A52="x",IF(J52="XXX",100,J52),9999)+$F$183</f>
        <v>12999</v>
      </c>
      <c r="L52" s="2"/>
      <c r="N52" s="2"/>
      <c r="P52" s="2"/>
      <c r="R52" s="2"/>
      <c r="T52" s="2" t="str">
        <f t="shared" si="4"/>
        <v/>
      </c>
      <c r="U52" s="79">
        <v>100.61799999999999</v>
      </c>
    </row>
    <row r="53" spans="1:21" x14ac:dyDescent="0.3">
      <c r="A53" s="89" t="s">
        <v>198</v>
      </c>
      <c r="B53" s="80">
        <v>67788</v>
      </c>
      <c r="C53">
        <f t="shared" si="6"/>
        <v>43</v>
      </c>
      <c r="D53" t="s">
        <v>82</v>
      </c>
      <c r="E53" t="s">
        <v>288</v>
      </c>
      <c r="F53" t="s">
        <v>121</v>
      </c>
      <c r="G53" t="s">
        <v>10</v>
      </c>
      <c r="H53" s="81"/>
      <c r="I53">
        <f t="shared" si="7"/>
        <v>43</v>
      </c>
      <c r="J53" s="2">
        <v>41</v>
      </c>
      <c r="K53" s="1">
        <f t="shared" si="8"/>
        <v>3041</v>
      </c>
      <c r="L53" s="2"/>
      <c r="N53" s="2"/>
      <c r="P53" s="2"/>
      <c r="R53" s="2"/>
      <c r="T53" s="2">
        <f t="shared" si="4"/>
        <v>3042.1059399999999</v>
      </c>
      <c r="U53" s="79">
        <v>110.59399999999999</v>
      </c>
    </row>
    <row r="54" spans="1:21" x14ac:dyDescent="0.3">
      <c r="A54" s="89" t="s">
        <v>215</v>
      </c>
      <c r="B54" s="80">
        <v>66254</v>
      </c>
      <c r="C54">
        <f t="shared" si="6"/>
        <v>68</v>
      </c>
      <c r="D54" t="s">
        <v>35</v>
      </c>
      <c r="E54" t="s">
        <v>201</v>
      </c>
      <c r="F54" t="s">
        <v>165</v>
      </c>
      <c r="G54" t="s">
        <v>10</v>
      </c>
      <c r="H54" s="81"/>
      <c r="I54">
        <f t="shared" si="7"/>
        <v>68</v>
      </c>
      <c r="J54" s="2">
        <v>12</v>
      </c>
      <c r="K54" s="1">
        <f t="shared" si="8"/>
        <v>12999</v>
      </c>
      <c r="L54" s="2"/>
      <c r="N54" s="2"/>
      <c r="P54" s="2"/>
      <c r="R54" s="2"/>
      <c r="T54" s="2" t="str">
        <f t="shared" si="4"/>
        <v/>
      </c>
      <c r="U54" s="79">
        <v>101.08199999999999</v>
      </c>
    </row>
    <row r="55" spans="1:21" x14ac:dyDescent="0.3">
      <c r="A55" s="89" t="s">
        <v>216</v>
      </c>
      <c r="B55" s="80">
        <v>66666</v>
      </c>
      <c r="C55">
        <f t="shared" si="6"/>
        <v>74</v>
      </c>
      <c r="D55" t="s">
        <v>14</v>
      </c>
      <c r="E55" t="s">
        <v>201</v>
      </c>
      <c r="F55" t="s">
        <v>183</v>
      </c>
      <c r="G55" t="s">
        <v>10</v>
      </c>
      <c r="H55" s="81"/>
      <c r="I55">
        <f t="shared" si="7"/>
        <v>74</v>
      </c>
      <c r="J55" s="2">
        <v>16</v>
      </c>
      <c r="K55" s="1">
        <f t="shared" si="8"/>
        <v>12999</v>
      </c>
      <c r="L55" s="2"/>
      <c r="N55" s="2"/>
      <c r="P55" s="2"/>
      <c r="R55" s="2"/>
      <c r="T55" s="2" t="str">
        <f t="shared" si="4"/>
        <v/>
      </c>
      <c r="U55" s="79">
        <v>104.661</v>
      </c>
    </row>
    <row r="56" spans="1:21" x14ac:dyDescent="0.3">
      <c r="A56" s="89" t="s">
        <v>217</v>
      </c>
      <c r="B56" s="80">
        <v>41145</v>
      </c>
      <c r="C56">
        <f t="shared" si="6"/>
        <v>80</v>
      </c>
      <c r="D56" t="s">
        <v>9</v>
      </c>
      <c r="E56" t="s">
        <v>201</v>
      </c>
      <c r="F56" t="s">
        <v>186</v>
      </c>
      <c r="G56" t="s">
        <v>10</v>
      </c>
      <c r="H56" s="81"/>
      <c r="I56">
        <f t="shared" si="7"/>
        <v>80</v>
      </c>
      <c r="J56" s="2" t="s">
        <v>319</v>
      </c>
      <c r="K56" s="1">
        <f t="shared" si="8"/>
        <v>12999</v>
      </c>
      <c r="L56" s="2"/>
      <c r="N56" s="2"/>
      <c r="P56" s="2"/>
      <c r="R56" s="2"/>
      <c r="T56" s="2" t="str">
        <f t="shared" si="4"/>
        <v/>
      </c>
      <c r="U56" s="79">
        <v>101.922</v>
      </c>
    </row>
    <row r="57" spans="1:21" x14ac:dyDescent="0.3">
      <c r="A57" s="89" t="s">
        <v>198</v>
      </c>
      <c r="B57" s="80">
        <v>67990</v>
      </c>
      <c r="C57">
        <f t="shared" si="6"/>
        <v>52</v>
      </c>
      <c r="D57" t="s">
        <v>59</v>
      </c>
      <c r="E57" t="s">
        <v>286</v>
      </c>
      <c r="F57" t="s">
        <v>143</v>
      </c>
      <c r="G57" t="s">
        <v>10</v>
      </c>
      <c r="H57" s="81"/>
      <c r="I57">
        <f t="shared" si="7"/>
        <v>52</v>
      </c>
      <c r="J57" s="2">
        <v>21</v>
      </c>
      <c r="K57" s="1">
        <f t="shared" si="8"/>
        <v>3021</v>
      </c>
      <c r="L57" s="2"/>
      <c r="N57" s="2"/>
      <c r="P57" s="2"/>
      <c r="R57" s="2"/>
      <c r="T57" s="2">
        <f t="shared" si="4"/>
        <v>3022.0682400000001</v>
      </c>
      <c r="U57" s="79">
        <v>106.824</v>
      </c>
    </row>
    <row r="58" spans="1:21" x14ac:dyDescent="0.3">
      <c r="A58" s="89" t="s">
        <v>198</v>
      </c>
      <c r="B58" s="80">
        <v>67992</v>
      </c>
      <c r="C58">
        <f t="shared" si="6"/>
        <v>57</v>
      </c>
      <c r="D58" t="s">
        <v>11</v>
      </c>
      <c r="E58" t="s">
        <v>286</v>
      </c>
      <c r="F58" t="s">
        <v>185</v>
      </c>
      <c r="G58" t="s">
        <v>10</v>
      </c>
      <c r="H58" s="81"/>
      <c r="I58">
        <f t="shared" si="7"/>
        <v>57</v>
      </c>
      <c r="J58" s="2">
        <v>3</v>
      </c>
      <c r="K58" s="1">
        <f t="shared" si="8"/>
        <v>3003</v>
      </c>
      <c r="L58" s="2"/>
      <c r="N58" s="2"/>
      <c r="P58" s="2"/>
      <c r="R58" s="2"/>
      <c r="T58" s="2">
        <f t="shared" si="4"/>
        <v>3004.04972</v>
      </c>
      <c r="U58" s="79">
        <v>104.97199999999999</v>
      </c>
    </row>
    <row r="59" spans="1:21" x14ac:dyDescent="0.3">
      <c r="A59" s="89" t="s">
        <v>198</v>
      </c>
      <c r="B59" s="80">
        <v>50388</v>
      </c>
      <c r="C59">
        <f t="shared" si="6"/>
        <v>39</v>
      </c>
      <c r="D59" t="s">
        <v>91</v>
      </c>
      <c r="E59" t="s">
        <v>289</v>
      </c>
      <c r="F59" t="s">
        <v>112</v>
      </c>
      <c r="G59" t="s">
        <v>10</v>
      </c>
      <c r="H59" s="81"/>
      <c r="I59">
        <f t="shared" si="7"/>
        <v>39</v>
      </c>
      <c r="J59" s="2" t="s">
        <v>319</v>
      </c>
      <c r="K59" s="1">
        <f t="shared" si="8"/>
        <v>3100</v>
      </c>
      <c r="L59" s="2"/>
      <c r="N59" s="2"/>
      <c r="P59" s="2"/>
      <c r="R59" s="2"/>
      <c r="T59" s="2">
        <f t="shared" si="4"/>
        <v>3100.9748800000002</v>
      </c>
      <c r="U59" s="79">
        <v>97.488</v>
      </c>
    </row>
    <row r="60" spans="1:21" x14ac:dyDescent="0.3">
      <c r="A60" s="89" t="s">
        <v>198</v>
      </c>
      <c r="B60" s="80">
        <v>38329</v>
      </c>
      <c r="C60">
        <f t="shared" si="6"/>
        <v>38</v>
      </c>
      <c r="D60" t="s">
        <v>44</v>
      </c>
      <c r="E60" t="s">
        <v>289</v>
      </c>
      <c r="F60" t="s">
        <v>157</v>
      </c>
      <c r="G60" t="s">
        <v>10</v>
      </c>
      <c r="H60" s="81"/>
      <c r="I60">
        <f t="shared" si="7"/>
        <v>38</v>
      </c>
      <c r="J60" s="2" t="s">
        <v>319</v>
      </c>
      <c r="K60" s="1">
        <f t="shared" si="8"/>
        <v>3100</v>
      </c>
      <c r="L60" s="2"/>
      <c r="N60" s="2"/>
      <c r="P60" s="2"/>
      <c r="R60" s="2"/>
      <c r="T60" s="2">
        <f t="shared" si="4"/>
        <v>3100.9955</v>
      </c>
      <c r="U60" s="79">
        <v>99.55</v>
      </c>
    </row>
    <row r="61" spans="1:21" x14ac:dyDescent="0.3">
      <c r="A61" s="89" t="s">
        <v>222</v>
      </c>
      <c r="B61" s="80">
        <v>68361</v>
      </c>
      <c r="C61">
        <f t="shared" si="6"/>
        <v>85</v>
      </c>
      <c r="D61" t="s">
        <v>57</v>
      </c>
      <c r="E61" t="s">
        <v>209</v>
      </c>
      <c r="F61" t="s">
        <v>145</v>
      </c>
      <c r="G61" t="s">
        <v>10</v>
      </c>
      <c r="H61" s="81"/>
      <c r="I61">
        <f t="shared" si="7"/>
        <v>85</v>
      </c>
      <c r="J61" s="2">
        <v>47</v>
      </c>
      <c r="K61" s="1">
        <f t="shared" si="8"/>
        <v>12999</v>
      </c>
      <c r="L61" s="2"/>
      <c r="N61" s="2"/>
      <c r="P61" s="2"/>
      <c r="R61" s="2"/>
      <c r="T61" s="2" t="str">
        <f t="shared" si="4"/>
        <v/>
      </c>
      <c r="U61" s="79">
        <v>111.864</v>
      </c>
    </row>
    <row r="62" spans="1:21" x14ac:dyDescent="0.3">
      <c r="A62" s="89" t="s">
        <v>219</v>
      </c>
      <c r="B62" s="80">
        <v>37247</v>
      </c>
      <c r="C62">
        <f t="shared" si="6"/>
        <v>67</v>
      </c>
      <c r="D62" t="s">
        <v>54</v>
      </c>
      <c r="E62" t="s">
        <v>209</v>
      </c>
      <c r="F62" t="s">
        <v>148</v>
      </c>
      <c r="G62" t="s">
        <v>10</v>
      </c>
      <c r="H62" s="81"/>
      <c r="I62">
        <f t="shared" si="7"/>
        <v>67</v>
      </c>
      <c r="J62" s="2" t="s">
        <v>319</v>
      </c>
      <c r="K62" s="1">
        <f t="shared" si="8"/>
        <v>12999</v>
      </c>
      <c r="L62" s="2"/>
      <c r="N62" s="2"/>
      <c r="P62" s="2"/>
      <c r="R62" s="2"/>
      <c r="T62" s="2" t="str">
        <f t="shared" si="4"/>
        <v/>
      </c>
      <c r="U62" s="79">
        <v>104.696</v>
      </c>
    </row>
    <row r="63" spans="1:21" x14ac:dyDescent="0.3">
      <c r="A63" s="89" t="s">
        <v>225</v>
      </c>
      <c r="B63" s="80">
        <v>41137</v>
      </c>
      <c r="C63">
        <f t="shared" si="6"/>
        <v>78</v>
      </c>
      <c r="D63" t="s">
        <v>58</v>
      </c>
      <c r="E63" t="s">
        <v>284</v>
      </c>
      <c r="F63" t="s">
        <v>144</v>
      </c>
      <c r="G63" t="s">
        <v>10</v>
      </c>
      <c r="H63" s="81"/>
      <c r="I63">
        <f t="shared" si="7"/>
        <v>78</v>
      </c>
      <c r="J63" s="2" t="s">
        <v>319</v>
      </c>
      <c r="K63" s="1">
        <f t="shared" si="8"/>
        <v>12999</v>
      </c>
      <c r="L63" s="2"/>
      <c r="N63" s="2"/>
      <c r="P63" s="2"/>
      <c r="R63" s="2"/>
      <c r="T63" s="2" t="str">
        <f t="shared" si="4"/>
        <v/>
      </c>
      <c r="U63" s="79">
        <v>98.728999999999999</v>
      </c>
    </row>
    <row r="64" spans="1:21" x14ac:dyDescent="0.3">
      <c r="A64" s="89" t="s">
        <v>226</v>
      </c>
      <c r="B64" s="80">
        <v>40541</v>
      </c>
      <c r="C64">
        <f t="shared" si="6"/>
        <v>72</v>
      </c>
      <c r="D64" t="s">
        <v>36</v>
      </c>
      <c r="E64" t="s">
        <v>284</v>
      </c>
      <c r="F64" t="s">
        <v>164</v>
      </c>
      <c r="G64" t="s">
        <v>10</v>
      </c>
      <c r="H64" s="81"/>
      <c r="I64">
        <f t="shared" si="7"/>
        <v>72</v>
      </c>
      <c r="J64" s="2" t="s">
        <v>319</v>
      </c>
      <c r="K64" s="1">
        <f t="shared" si="8"/>
        <v>12999</v>
      </c>
      <c r="L64" s="2"/>
      <c r="N64" s="2"/>
      <c r="P64" s="2"/>
      <c r="R64" s="2"/>
      <c r="T64" s="2" t="str">
        <f t="shared" si="4"/>
        <v/>
      </c>
      <c r="U64" s="79">
        <v>98.034999999999997</v>
      </c>
    </row>
    <row r="65" spans="1:21" x14ac:dyDescent="0.3">
      <c r="A65" s="89" t="s">
        <v>230</v>
      </c>
      <c r="B65" s="80">
        <v>67793</v>
      </c>
      <c r="C65">
        <f t="shared" si="6"/>
        <v>71</v>
      </c>
      <c r="D65" t="s">
        <v>32</v>
      </c>
      <c r="E65" t="s">
        <v>284</v>
      </c>
      <c r="F65" t="s">
        <v>168</v>
      </c>
      <c r="G65" t="s">
        <v>10</v>
      </c>
      <c r="H65" s="81"/>
      <c r="I65">
        <f t="shared" si="7"/>
        <v>71</v>
      </c>
      <c r="J65" s="2">
        <v>0</v>
      </c>
      <c r="K65" s="1">
        <f t="shared" si="8"/>
        <v>12999</v>
      </c>
      <c r="L65" s="2"/>
      <c r="N65" s="2"/>
      <c r="P65" s="2"/>
      <c r="R65" s="2"/>
      <c r="T65" s="2" t="str">
        <f t="shared" si="4"/>
        <v/>
      </c>
      <c r="U65" s="79">
        <v>99.474000000000004</v>
      </c>
    </row>
    <row r="66" spans="1:21" x14ac:dyDescent="0.3">
      <c r="A66" s="89" t="s">
        <v>198</v>
      </c>
      <c r="B66" s="80">
        <v>37864</v>
      </c>
      <c r="C66">
        <f t="shared" si="6"/>
        <v>30</v>
      </c>
      <c r="D66" t="s">
        <v>79</v>
      </c>
      <c r="E66" t="s">
        <v>285</v>
      </c>
      <c r="F66" t="s">
        <v>124</v>
      </c>
      <c r="G66" t="s">
        <v>10</v>
      </c>
      <c r="H66" s="81"/>
      <c r="I66">
        <f t="shared" si="7"/>
        <v>30</v>
      </c>
      <c r="J66" s="2" t="s">
        <v>319</v>
      </c>
      <c r="K66" s="1">
        <f t="shared" si="8"/>
        <v>3100</v>
      </c>
      <c r="L66" s="2"/>
      <c r="N66" s="2"/>
      <c r="P66" s="2"/>
      <c r="R66" s="2"/>
      <c r="T66" s="2">
        <f t="shared" si="4"/>
        <v>3101.0902599999999</v>
      </c>
      <c r="U66" s="79">
        <v>109.026</v>
      </c>
    </row>
    <row r="67" spans="1:21" x14ac:dyDescent="0.3">
      <c r="A67" s="89" t="s">
        <v>198</v>
      </c>
      <c r="B67" s="80">
        <v>48644</v>
      </c>
      <c r="C67">
        <f t="shared" si="6"/>
        <v>37</v>
      </c>
      <c r="D67" t="s">
        <v>95</v>
      </c>
      <c r="E67" t="s">
        <v>287</v>
      </c>
      <c r="F67" t="s">
        <v>108</v>
      </c>
      <c r="G67" t="s">
        <v>10</v>
      </c>
      <c r="H67" s="81"/>
      <c r="I67">
        <f t="shared" si="7"/>
        <v>37</v>
      </c>
      <c r="J67" s="2" t="s">
        <v>319</v>
      </c>
      <c r="K67" s="1">
        <f t="shared" si="8"/>
        <v>3100</v>
      </c>
      <c r="L67" s="2"/>
      <c r="N67" s="2"/>
      <c r="P67" s="2"/>
      <c r="R67" s="2"/>
      <c r="T67" s="2">
        <f t="shared" si="4"/>
        <v>3101.0029199999999</v>
      </c>
      <c r="U67" s="79">
        <v>100.292</v>
      </c>
    </row>
    <row r="68" spans="1:21" x14ac:dyDescent="0.3">
      <c r="A68" s="89"/>
      <c r="B68" s="96"/>
      <c r="C68" s="71"/>
      <c r="D68" s="71"/>
      <c r="E68" s="71" t="s">
        <v>328</v>
      </c>
      <c r="F68" s="71"/>
      <c r="G68" s="71" t="s">
        <v>10</v>
      </c>
      <c r="H68" s="88"/>
      <c r="I68" s="71"/>
      <c r="J68" s="97"/>
      <c r="K68" s="89"/>
      <c r="L68" s="97"/>
      <c r="M68" s="89"/>
      <c r="N68" s="97"/>
      <c r="O68" s="89"/>
      <c r="P68" s="97"/>
      <c r="Q68" s="89"/>
      <c r="R68" s="97"/>
      <c r="S68" s="89"/>
      <c r="T68" s="97"/>
      <c r="U68" s="98"/>
    </row>
    <row r="69" spans="1:21" x14ac:dyDescent="0.3">
      <c r="A69" s="89"/>
      <c r="B69" s="96"/>
      <c r="C69" s="71"/>
      <c r="D69" s="71"/>
      <c r="E69" s="71" t="s">
        <v>328</v>
      </c>
      <c r="F69" s="71"/>
      <c r="G69" s="71" t="s">
        <v>10</v>
      </c>
      <c r="H69" s="88"/>
      <c r="I69" s="71"/>
      <c r="J69" s="97"/>
      <c r="K69" s="89"/>
      <c r="L69" s="97"/>
      <c r="M69" s="89"/>
      <c r="N69" s="97"/>
      <c r="O69" s="89"/>
      <c r="P69" s="97"/>
      <c r="Q69" s="89"/>
      <c r="R69" s="97"/>
      <c r="S69" s="89"/>
      <c r="T69" s="97"/>
      <c r="U69" s="98"/>
    </row>
    <row r="70" spans="1:21" x14ac:dyDescent="0.3">
      <c r="A70" s="86"/>
      <c r="B70" s="76"/>
      <c r="C70" s="77"/>
      <c r="D70" s="77" t="s">
        <v>5</v>
      </c>
      <c r="E70" s="77"/>
      <c r="F70" s="77"/>
      <c r="G70" s="77" t="s">
        <v>5</v>
      </c>
      <c r="H70" s="77"/>
      <c r="I70" s="77"/>
      <c r="J70" s="32"/>
      <c r="K70" s="78"/>
      <c r="L70" s="32"/>
      <c r="M70" s="78"/>
      <c r="N70" s="32"/>
      <c r="O70" s="78"/>
      <c r="P70" s="32"/>
      <c r="Q70" s="78"/>
      <c r="R70" s="32"/>
      <c r="S70" s="78"/>
      <c r="T70" s="32"/>
      <c r="U70" s="79"/>
    </row>
    <row r="71" spans="1:21" x14ac:dyDescent="0.3">
      <c r="A71" s="89" t="s">
        <v>211</v>
      </c>
      <c r="B71" s="80">
        <v>66302</v>
      </c>
      <c r="C71">
        <f t="shared" ref="C71:C100" si="9">I71</f>
        <v>70</v>
      </c>
      <c r="D71" t="s">
        <v>100</v>
      </c>
      <c r="E71" t="s">
        <v>199</v>
      </c>
      <c r="F71" t="s">
        <v>103</v>
      </c>
      <c r="G71" t="s">
        <v>5</v>
      </c>
      <c r="H71" s="81"/>
      <c r="I71">
        <f t="shared" ref="I71:I100" si="10">IF($A71="","",IF($A71="x",RANK($T71,$T$13:$T$123,0),VLOOKUP($B71,$D$130:$F$163,3,FALSE)))</f>
        <v>70</v>
      </c>
      <c r="J71" s="2">
        <v>16</v>
      </c>
      <c r="K71" s="1">
        <f t="shared" ref="K71:K100" si="11">IF(A71="x",IF(J71="XXX",100,J71),9999)+$F$184</f>
        <v>12999</v>
      </c>
      <c r="L71" s="2"/>
      <c r="N71" s="2"/>
      <c r="P71" s="2"/>
      <c r="R71" s="2"/>
      <c r="T71" s="2" t="str">
        <f t="shared" si="4"/>
        <v/>
      </c>
      <c r="U71" s="79">
        <v>103.10299999999999</v>
      </c>
    </row>
    <row r="72" spans="1:21" x14ac:dyDescent="0.3">
      <c r="A72" s="89" t="s">
        <v>213</v>
      </c>
      <c r="B72" s="80">
        <v>35779</v>
      </c>
      <c r="C72">
        <f t="shared" si="9"/>
        <v>82</v>
      </c>
      <c r="D72" t="s">
        <v>74</v>
      </c>
      <c r="E72" t="s">
        <v>199</v>
      </c>
      <c r="F72" t="s">
        <v>129</v>
      </c>
      <c r="G72" t="s">
        <v>5</v>
      </c>
      <c r="H72" s="81"/>
      <c r="I72">
        <f t="shared" si="10"/>
        <v>82</v>
      </c>
      <c r="J72" s="2" t="s">
        <v>319</v>
      </c>
      <c r="K72" s="1">
        <f t="shared" si="11"/>
        <v>12999</v>
      </c>
      <c r="L72" s="2"/>
      <c r="N72" s="2"/>
      <c r="P72" s="2"/>
      <c r="R72" s="2"/>
      <c r="T72" s="2" t="str">
        <f t="shared" si="4"/>
        <v/>
      </c>
      <c r="U72" s="79">
        <v>104.005</v>
      </c>
    </row>
    <row r="73" spans="1:21" x14ac:dyDescent="0.3">
      <c r="A73" s="89" t="s">
        <v>198</v>
      </c>
      <c r="B73" s="80">
        <v>67429</v>
      </c>
      <c r="C73">
        <f t="shared" si="9"/>
        <v>45</v>
      </c>
      <c r="D73" t="s">
        <v>53</v>
      </c>
      <c r="E73" t="s">
        <v>199</v>
      </c>
      <c r="F73" t="s">
        <v>149</v>
      </c>
      <c r="G73" t="s">
        <v>5</v>
      </c>
      <c r="H73" s="81"/>
      <c r="I73">
        <f t="shared" si="10"/>
        <v>45</v>
      </c>
      <c r="J73" s="2">
        <v>37</v>
      </c>
      <c r="K73" s="1">
        <f t="shared" si="11"/>
        <v>3037</v>
      </c>
      <c r="L73" s="2"/>
      <c r="N73" s="2"/>
      <c r="P73" s="2"/>
      <c r="R73" s="2"/>
      <c r="T73" s="2">
        <f t="shared" si="4"/>
        <v>3038.1036600000002</v>
      </c>
      <c r="U73" s="79">
        <v>110.366</v>
      </c>
    </row>
    <row r="74" spans="1:21" x14ac:dyDescent="0.3">
      <c r="A74" s="89" t="s">
        <v>198</v>
      </c>
      <c r="B74" s="80">
        <v>67059</v>
      </c>
      <c r="C74">
        <f t="shared" si="9"/>
        <v>50</v>
      </c>
      <c r="D74" t="s">
        <v>7</v>
      </c>
      <c r="E74" t="s">
        <v>199</v>
      </c>
      <c r="F74" t="s">
        <v>188</v>
      </c>
      <c r="G74" t="s">
        <v>5</v>
      </c>
      <c r="H74" s="81"/>
      <c r="I74">
        <f t="shared" si="10"/>
        <v>50</v>
      </c>
      <c r="J74" s="2">
        <v>24</v>
      </c>
      <c r="K74" s="1">
        <f t="shared" si="11"/>
        <v>3024</v>
      </c>
      <c r="L74" s="2"/>
      <c r="N74" s="2"/>
      <c r="P74" s="2"/>
      <c r="R74" s="2"/>
      <c r="T74" s="2">
        <f t="shared" si="4"/>
        <v>3025.0263399999999</v>
      </c>
      <c r="U74" s="79">
        <v>102.634</v>
      </c>
    </row>
    <row r="75" spans="1:21" x14ac:dyDescent="0.3">
      <c r="A75" s="89" t="s">
        <v>198</v>
      </c>
      <c r="B75" s="80">
        <v>35781</v>
      </c>
      <c r="C75">
        <f t="shared" si="9"/>
        <v>54</v>
      </c>
      <c r="D75" t="s">
        <v>98</v>
      </c>
      <c r="E75" t="s">
        <v>288</v>
      </c>
      <c r="F75" t="s">
        <v>105</v>
      </c>
      <c r="G75" t="s">
        <v>5</v>
      </c>
      <c r="H75" s="81"/>
      <c r="I75">
        <f t="shared" si="10"/>
        <v>54</v>
      </c>
      <c r="J75" s="2">
        <v>12</v>
      </c>
      <c r="K75" s="1">
        <f t="shared" si="11"/>
        <v>3012</v>
      </c>
      <c r="L75" s="2"/>
      <c r="N75" s="2"/>
      <c r="P75" s="2"/>
      <c r="R75" s="2"/>
      <c r="T75" s="2">
        <f t="shared" si="4"/>
        <v>3013.00488</v>
      </c>
      <c r="U75" s="79">
        <v>100.488</v>
      </c>
    </row>
    <row r="76" spans="1:21" x14ac:dyDescent="0.3">
      <c r="A76" s="89" t="s">
        <v>198</v>
      </c>
      <c r="B76" s="80">
        <v>38341</v>
      </c>
      <c r="C76">
        <f t="shared" si="9"/>
        <v>40</v>
      </c>
      <c r="D76" t="s">
        <v>69</v>
      </c>
      <c r="E76" t="s">
        <v>288</v>
      </c>
      <c r="F76" t="s">
        <v>134</v>
      </c>
      <c r="G76" t="s">
        <v>5</v>
      </c>
      <c r="H76" s="81"/>
      <c r="I76">
        <f t="shared" si="10"/>
        <v>40</v>
      </c>
      <c r="J76" s="2">
        <v>65</v>
      </c>
      <c r="K76" s="1">
        <f t="shared" si="11"/>
        <v>3065</v>
      </c>
      <c r="L76" s="2"/>
      <c r="N76" s="2"/>
      <c r="P76" s="2"/>
      <c r="R76" s="2"/>
      <c r="T76" s="2">
        <f t="shared" si="4"/>
        <v>3066.10446</v>
      </c>
      <c r="U76" s="79">
        <v>110.446</v>
      </c>
    </row>
    <row r="77" spans="1:21" x14ac:dyDescent="0.3">
      <c r="A77" s="89" t="s">
        <v>198</v>
      </c>
      <c r="B77" s="80">
        <v>40980</v>
      </c>
      <c r="C77">
        <f t="shared" si="9"/>
        <v>49</v>
      </c>
      <c r="D77" t="s">
        <v>43</v>
      </c>
      <c r="E77" t="s">
        <v>288</v>
      </c>
      <c r="F77" t="s">
        <v>158</v>
      </c>
      <c r="G77" t="s">
        <v>5</v>
      </c>
      <c r="H77" s="81"/>
      <c r="I77">
        <f t="shared" si="10"/>
        <v>49</v>
      </c>
      <c r="J77" s="2">
        <v>32</v>
      </c>
      <c r="K77" s="1">
        <f t="shared" si="11"/>
        <v>3032</v>
      </c>
      <c r="L77" s="2"/>
      <c r="N77" s="2"/>
      <c r="P77" s="2"/>
      <c r="R77" s="2"/>
      <c r="T77" s="2">
        <f t="shared" si="4"/>
        <v>3033.0401700000002</v>
      </c>
      <c r="U77" s="79">
        <v>104.017</v>
      </c>
    </row>
    <row r="78" spans="1:21" x14ac:dyDescent="0.3">
      <c r="A78" s="89" t="s">
        <v>198</v>
      </c>
      <c r="B78" s="80">
        <v>44645</v>
      </c>
      <c r="C78">
        <f t="shared" si="9"/>
        <v>55</v>
      </c>
      <c r="D78" t="s">
        <v>28</v>
      </c>
      <c r="E78" t="s">
        <v>288</v>
      </c>
      <c r="F78" t="s">
        <v>172</v>
      </c>
      <c r="G78" t="s">
        <v>5</v>
      </c>
      <c r="H78" s="81"/>
      <c r="I78">
        <f t="shared" si="10"/>
        <v>55</v>
      </c>
      <c r="J78" s="2">
        <v>9</v>
      </c>
      <c r="K78" s="1">
        <f t="shared" si="11"/>
        <v>3009</v>
      </c>
      <c r="L78" s="2"/>
      <c r="N78" s="2"/>
      <c r="P78" s="2"/>
      <c r="R78" s="2"/>
      <c r="T78" s="2">
        <f t="shared" si="4"/>
        <v>3010.0012099999999</v>
      </c>
      <c r="U78" s="79">
        <v>100.121</v>
      </c>
    </row>
    <row r="79" spans="1:21" x14ac:dyDescent="0.3">
      <c r="A79" s="89" t="s">
        <v>198</v>
      </c>
      <c r="B79" s="80">
        <v>38490</v>
      </c>
      <c r="C79">
        <f t="shared" si="9"/>
        <v>53</v>
      </c>
      <c r="D79" t="s">
        <v>26</v>
      </c>
      <c r="E79" t="s">
        <v>288</v>
      </c>
      <c r="F79" t="s">
        <v>174</v>
      </c>
      <c r="G79" t="s">
        <v>5</v>
      </c>
      <c r="H79" s="81"/>
      <c r="I79">
        <f t="shared" si="10"/>
        <v>53</v>
      </c>
      <c r="J79" s="2">
        <v>21</v>
      </c>
      <c r="K79" s="1">
        <f t="shared" si="11"/>
        <v>3021</v>
      </c>
      <c r="L79" s="2"/>
      <c r="N79" s="2"/>
      <c r="P79" s="2"/>
      <c r="R79" s="2"/>
      <c r="T79" s="2">
        <f t="shared" si="4"/>
        <v>3022.0210900000002</v>
      </c>
      <c r="U79" s="79">
        <v>102.10899999999999</v>
      </c>
    </row>
    <row r="80" spans="1:21" x14ac:dyDescent="0.3">
      <c r="A80" s="89" t="s">
        <v>198</v>
      </c>
      <c r="B80" s="80">
        <v>68448</v>
      </c>
      <c r="C80">
        <f t="shared" si="9"/>
        <v>44</v>
      </c>
      <c r="D80" t="s">
        <v>97</v>
      </c>
      <c r="E80" t="s">
        <v>201</v>
      </c>
      <c r="F80" t="s">
        <v>106</v>
      </c>
      <c r="G80" t="s">
        <v>5</v>
      </c>
      <c r="H80" s="81"/>
      <c r="I80">
        <f t="shared" si="10"/>
        <v>44</v>
      </c>
      <c r="J80" s="2">
        <v>40</v>
      </c>
      <c r="K80" s="1">
        <f t="shared" si="11"/>
        <v>3040</v>
      </c>
      <c r="L80" s="2"/>
      <c r="N80" s="2"/>
      <c r="P80" s="2"/>
      <c r="R80" s="2"/>
      <c r="T80" s="2">
        <f t="shared" si="4"/>
        <v>3041.0624299999999</v>
      </c>
      <c r="U80" s="79">
        <v>106.24299999999999</v>
      </c>
    </row>
    <row r="81" spans="1:21" x14ac:dyDescent="0.3">
      <c r="A81" s="89" t="s">
        <v>218</v>
      </c>
      <c r="B81" s="80">
        <v>68219</v>
      </c>
      <c r="C81">
        <f t="shared" si="9"/>
        <v>86</v>
      </c>
      <c r="D81" t="s">
        <v>42</v>
      </c>
      <c r="E81" t="s">
        <v>201</v>
      </c>
      <c r="F81" t="s">
        <v>159</v>
      </c>
      <c r="G81" t="s">
        <v>5</v>
      </c>
      <c r="H81" s="81"/>
      <c r="I81">
        <f t="shared" si="10"/>
        <v>86</v>
      </c>
      <c r="J81" s="2">
        <v>28</v>
      </c>
      <c r="K81" s="1">
        <f t="shared" si="11"/>
        <v>12999</v>
      </c>
      <c r="L81" s="2"/>
      <c r="N81" s="2"/>
      <c r="P81" s="2"/>
      <c r="R81" s="2"/>
      <c r="T81" s="2" t="str">
        <f t="shared" si="4"/>
        <v/>
      </c>
      <c r="U81" s="79">
        <v>105.133</v>
      </c>
    </row>
    <row r="82" spans="1:21" x14ac:dyDescent="0.3">
      <c r="A82" s="89" t="s">
        <v>198</v>
      </c>
      <c r="B82" s="80">
        <v>66583</v>
      </c>
      <c r="C82">
        <f t="shared" si="9"/>
        <v>24</v>
      </c>
      <c r="D82" t="s">
        <v>67</v>
      </c>
      <c r="E82" t="s">
        <v>286</v>
      </c>
      <c r="F82" t="s">
        <v>136</v>
      </c>
      <c r="G82" t="s">
        <v>5</v>
      </c>
      <c r="H82" s="81"/>
      <c r="I82">
        <f t="shared" si="10"/>
        <v>24</v>
      </c>
      <c r="J82" s="2" t="s">
        <v>319</v>
      </c>
      <c r="K82" s="1">
        <f t="shared" si="11"/>
        <v>3100</v>
      </c>
      <c r="L82" s="2"/>
      <c r="N82" s="2"/>
      <c r="P82" s="2"/>
      <c r="R82" s="2"/>
      <c r="T82" s="2">
        <f t="shared" si="4"/>
        <v>3109.9902900000002</v>
      </c>
      <c r="U82" s="79">
        <v>999.02899999999897</v>
      </c>
    </row>
    <row r="83" spans="1:21" x14ac:dyDescent="0.3">
      <c r="A83" s="89" t="s">
        <v>198</v>
      </c>
      <c r="B83" s="80">
        <v>67995</v>
      </c>
      <c r="C83">
        <f t="shared" si="9"/>
        <v>56</v>
      </c>
      <c r="D83" t="s">
        <v>6</v>
      </c>
      <c r="E83" t="s">
        <v>286</v>
      </c>
      <c r="F83" t="s">
        <v>189</v>
      </c>
      <c r="G83" t="s">
        <v>5</v>
      </c>
      <c r="H83" s="81"/>
      <c r="I83">
        <f t="shared" si="10"/>
        <v>56</v>
      </c>
      <c r="J83" s="2">
        <v>7</v>
      </c>
      <c r="K83" s="1">
        <f t="shared" si="11"/>
        <v>3007</v>
      </c>
      <c r="L83" s="2"/>
      <c r="N83" s="2"/>
      <c r="P83" s="2"/>
      <c r="R83" s="2"/>
      <c r="T83" s="2">
        <f t="shared" si="4"/>
        <v>3008.05287</v>
      </c>
      <c r="U83" s="79">
        <v>105.28700000000001</v>
      </c>
    </row>
    <row r="84" spans="1:21" x14ac:dyDescent="0.3">
      <c r="A84" s="89" t="s">
        <v>198</v>
      </c>
      <c r="B84" s="80">
        <v>34384</v>
      </c>
      <c r="C84">
        <f t="shared" si="9"/>
        <v>33</v>
      </c>
      <c r="D84" t="s">
        <v>78</v>
      </c>
      <c r="E84" t="s">
        <v>209</v>
      </c>
      <c r="F84" t="s">
        <v>125</v>
      </c>
      <c r="G84" t="s">
        <v>5</v>
      </c>
      <c r="H84" s="81"/>
      <c r="I84">
        <f t="shared" si="10"/>
        <v>33</v>
      </c>
      <c r="J84" s="2" t="s">
        <v>319</v>
      </c>
      <c r="K84" s="1">
        <f t="shared" si="11"/>
        <v>3100</v>
      </c>
      <c r="L84" s="2"/>
      <c r="N84" s="2"/>
      <c r="P84" s="2"/>
      <c r="R84" s="2"/>
      <c r="T84" s="2">
        <f t="shared" si="4"/>
        <v>3101.0707299999999</v>
      </c>
      <c r="U84" s="79">
        <v>107.07299999999999</v>
      </c>
    </row>
    <row r="85" spans="1:21" x14ac:dyDescent="0.3">
      <c r="A85" s="89" t="s">
        <v>220</v>
      </c>
      <c r="B85" s="80">
        <v>46152</v>
      </c>
      <c r="C85">
        <f t="shared" si="9"/>
        <v>73</v>
      </c>
      <c r="D85" t="s">
        <v>75</v>
      </c>
      <c r="E85" t="s">
        <v>209</v>
      </c>
      <c r="F85" t="s">
        <v>128</v>
      </c>
      <c r="G85" t="s">
        <v>5</v>
      </c>
      <c r="H85" s="81"/>
      <c r="I85">
        <f t="shared" si="10"/>
        <v>73</v>
      </c>
      <c r="J85" s="2">
        <v>23</v>
      </c>
      <c r="K85" s="1">
        <f t="shared" si="11"/>
        <v>12999</v>
      </c>
      <c r="L85" s="2"/>
      <c r="N85" s="2"/>
      <c r="P85" s="2"/>
      <c r="R85" s="2"/>
      <c r="T85" s="2" t="str">
        <f t="shared" si="4"/>
        <v/>
      </c>
      <c r="U85" s="79">
        <v>104.25700000000001</v>
      </c>
    </row>
    <row r="86" spans="1:21" x14ac:dyDescent="0.3">
      <c r="A86" s="89" t="s">
        <v>198</v>
      </c>
      <c r="B86" s="80">
        <v>68362</v>
      </c>
      <c r="C86">
        <f t="shared" si="9"/>
        <v>48</v>
      </c>
      <c r="D86" t="s">
        <v>66</v>
      </c>
      <c r="E86" t="s">
        <v>209</v>
      </c>
      <c r="F86" t="s">
        <v>137</v>
      </c>
      <c r="G86" t="s">
        <v>5</v>
      </c>
      <c r="H86" s="81"/>
      <c r="I86">
        <f t="shared" si="10"/>
        <v>48</v>
      </c>
      <c r="J86" s="2">
        <v>33</v>
      </c>
      <c r="K86" s="1">
        <f t="shared" si="11"/>
        <v>3033</v>
      </c>
      <c r="L86" s="2"/>
      <c r="N86" s="2"/>
      <c r="P86" s="2"/>
      <c r="R86" s="2"/>
      <c r="T86" s="2">
        <f t="shared" si="4"/>
        <v>3034.0670500000001</v>
      </c>
      <c r="U86" s="79">
        <v>106.705</v>
      </c>
    </row>
    <row r="87" spans="1:21" x14ac:dyDescent="0.3">
      <c r="A87" s="89" t="s">
        <v>198</v>
      </c>
      <c r="B87" s="80">
        <v>33385</v>
      </c>
      <c r="C87">
        <f t="shared" si="9"/>
        <v>31</v>
      </c>
      <c r="D87" t="s">
        <v>65</v>
      </c>
      <c r="E87" t="s">
        <v>209</v>
      </c>
      <c r="F87" t="s">
        <v>138</v>
      </c>
      <c r="G87" t="s">
        <v>5</v>
      </c>
      <c r="H87" s="81"/>
      <c r="I87">
        <f t="shared" si="10"/>
        <v>31</v>
      </c>
      <c r="J87" s="2" t="s">
        <v>319</v>
      </c>
      <c r="K87" s="1">
        <f t="shared" si="11"/>
        <v>3100</v>
      </c>
      <c r="L87" s="2"/>
      <c r="N87" s="2"/>
      <c r="P87" s="2"/>
      <c r="R87" s="2"/>
      <c r="T87" s="2">
        <f t="shared" si="4"/>
        <v>3101.0899800000002</v>
      </c>
      <c r="U87" s="79">
        <v>108.998</v>
      </c>
    </row>
    <row r="88" spans="1:21" x14ac:dyDescent="0.3">
      <c r="A88" s="89" t="s">
        <v>221</v>
      </c>
      <c r="B88" s="80">
        <v>66529</v>
      </c>
      <c r="C88">
        <f t="shared" si="9"/>
        <v>79</v>
      </c>
      <c r="D88" t="s">
        <v>37</v>
      </c>
      <c r="E88" t="s">
        <v>209</v>
      </c>
      <c r="F88" t="s">
        <v>163</v>
      </c>
      <c r="G88" t="s">
        <v>5</v>
      </c>
      <c r="H88" s="81"/>
      <c r="I88">
        <f t="shared" si="10"/>
        <v>79</v>
      </c>
      <c r="J88" s="2" t="s">
        <v>319</v>
      </c>
      <c r="K88" s="1">
        <f t="shared" si="11"/>
        <v>12999</v>
      </c>
      <c r="L88" s="2"/>
      <c r="N88" s="2"/>
      <c r="P88" s="2"/>
      <c r="R88" s="2"/>
      <c r="T88" s="2" t="str">
        <f t="shared" si="4"/>
        <v/>
      </c>
      <c r="U88" s="79">
        <v>109.35</v>
      </c>
    </row>
    <row r="89" spans="1:21" x14ac:dyDescent="0.3">
      <c r="A89" s="89" t="s">
        <v>234</v>
      </c>
      <c r="B89" s="80">
        <v>30869</v>
      </c>
      <c r="C89">
        <f t="shared" si="9"/>
        <v>87</v>
      </c>
      <c r="D89" t="s">
        <v>96</v>
      </c>
      <c r="E89" t="s">
        <v>284</v>
      </c>
      <c r="F89" t="s">
        <v>107</v>
      </c>
      <c r="G89" t="s">
        <v>5</v>
      </c>
      <c r="H89" s="81"/>
      <c r="I89">
        <f t="shared" si="10"/>
        <v>87</v>
      </c>
      <c r="J89" s="2">
        <v>6</v>
      </c>
      <c r="K89" s="1">
        <f t="shared" si="11"/>
        <v>12999</v>
      </c>
      <c r="L89" s="2"/>
      <c r="N89" s="2"/>
      <c r="P89" s="2"/>
      <c r="R89" s="2"/>
      <c r="T89" s="2" t="str">
        <f t="shared" ref="T89:T121" si="12">IF($K89&gt;=9999,"",$K89+(U89*0.01))</f>
        <v/>
      </c>
      <c r="U89" s="79">
        <v>99.914000000000001</v>
      </c>
    </row>
    <row r="90" spans="1:21" x14ac:dyDescent="0.3">
      <c r="A90" s="89" t="s">
        <v>224</v>
      </c>
      <c r="B90" s="80">
        <v>24092</v>
      </c>
      <c r="C90">
        <f t="shared" si="9"/>
        <v>90</v>
      </c>
      <c r="D90" t="s">
        <v>73</v>
      </c>
      <c r="E90" t="s">
        <v>284</v>
      </c>
      <c r="F90" t="s">
        <v>130</v>
      </c>
      <c r="G90" t="s">
        <v>5</v>
      </c>
      <c r="H90" s="81"/>
      <c r="I90">
        <f t="shared" si="10"/>
        <v>90</v>
      </c>
      <c r="J90" s="2">
        <v>0</v>
      </c>
      <c r="K90" s="1">
        <f t="shared" si="11"/>
        <v>12999</v>
      </c>
      <c r="L90" s="2"/>
      <c r="N90" s="2"/>
      <c r="P90" s="2"/>
      <c r="R90" s="2"/>
      <c r="T90" s="2" t="str">
        <f t="shared" si="12"/>
        <v/>
      </c>
      <c r="U90" s="79">
        <v>98.688999999999993</v>
      </c>
    </row>
    <row r="91" spans="1:21" x14ac:dyDescent="0.3">
      <c r="A91" s="89" t="s">
        <v>229</v>
      </c>
      <c r="B91" s="80">
        <v>27550</v>
      </c>
      <c r="C91">
        <f t="shared" si="9"/>
        <v>77</v>
      </c>
      <c r="D91" t="s">
        <v>71</v>
      </c>
      <c r="E91" t="s">
        <v>284</v>
      </c>
      <c r="F91" t="s">
        <v>132</v>
      </c>
      <c r="G91" t="s">
        <v>5</v>
      </c>
      <c r="H91" s="81"/>
      <c r="I91">
        <f t="shared" si="10"/>
        <v>77</v>
      </c>
      <c r="J91" s="2">
        <v>17</v>
      </c>
      <c r="K91" s="1">
        <f t="shared" si="11"/>
        <v>12999</v>
      </c>
      <c r="L91" s="2"/>
      <c r="N91" s="2"/>
      <c r="P91" s="2"/>
      <c r="R91" s="2"/>
      <c r="T91" s="2" t="str">
        <f t="shared" si="12"/>
        <v/>
      </c>
      <c r="U91" s="79">
        <v>100.824</v>
      </c>
    </row>
    <row r="92" spans="1:21" x14ac:dyDescent="0.3">
      <c r="A92" s="89" t="s">
        <v>231</v>
      </c>
      <c r="B92" s="80">
        <v>22165</v>
      </c>
      <c r="C92">
        <f t="shared" si="9"/>
        <v>69</v>
      </c>
      <c r="D92" t="s">
        <v>70</v>
      </c>
      <c r="E92" t="s">
        <v>284</v>
      </c>
      <c r="F92" t="s">
        <v>133</v>
      </c>
      <c r="G92" t="s">
        <v>5</v>
      </c>
      <c r="H92" s="81"/>
      <c r="I92">
        <f t="shared" si="10"/>
        <v>69</v>
      </c>
      <c r="J92" s="2">
        <v>21</v>
      </c>
      <c r="K92" s="1">
        <f t="shared" si="11"/>
        <v>12999</v>
      </c>
      <c r="L92" s="2"/>
      <c r="N92" s="2"/>
      <c r="P92" s="2"/>
      <c r="R92" s="2"/>
      <c r="T92" s="2" t="str">
        <f t="shared" si="12"/>
        <v/>
      </c>
      <c r="U92" s="79">
        <v>103.61</v>
      </c>
    </row>
    <row r="93" spans="1:21" x14ac:dyDescent="0.3">
      <c r="A93" s="89" t="s">
        <v>228</v>
      </c>
      <c r="B93" s="80">
        <v>34878</v>
      </c>
      <c r="C93">
        <f t="shared" si="9"/>
        <v>89</v>
      </c>
      <c r="D93" t="s">
        <v>64</v>
      </c>
      <c r="E93" t="s">
        <v>284</v>
      </c>
      <c r="F93" t="s">
        <v>139</v>
      </c>
      <c r="G93" t="s">
        <v>5</v>
      </c>
      <c r="H93" s="81"/>
      <c r="I93">
        <f t="shared" si="10"/>
        <v>89</v>
      </c>
      <c r="J93" s="2">
        <v>2</v>
      </c>
      <c r="K93" s="1">
        <f t="shared" si="11"/>
        <v>12999</v>
      </c>
      <c r="L93" s="2"/>
      <c r="N93" s="2"/>
      <c r="P93" s="2"/>
      <c r="R93" s="2"/>
      <c r="T93" s="2" t="str">
        <f t="shared" si="12"/>
        <v/>
      </c>
      <c r="U93" s="79">
        <v>99.572000000000003</v>
      </c>
    </row>
    <row r="94" spans="1:21" x14ac:dyDescent="0.3">
      <c r="A94" s="89" t="s">
        <v>227</v>
      </c>
      <c r="B94" s="80">
        <v>66043</v>
      </c>
      <c r="C94">
        <f t="shared" si="9"/>
        <v>83</v>
      </c>
      <c r="D94" t="s">
        <v>33</v>
      </c>
      <c r="E94" t="s">
        <v>284</v>
      </c>
      <c r="F94" t="s">
        <v>167</v>
      </c>
      <c r="G94" t="s">
        <v>5</v>
      </c>
      <c r="H94" s="81"/>
      <c r="I94">
        <f t="shared" si="10"/>
        <v>83</v>
      </c>
      <c r="J94" s="2" t="s">
        <v>319</v>
      </c>
      <c r="K94" s="1">
        <f t="shared" si="11"/>
        <v>12999</v>
      </c>
      <c r="L94" s="2"/>
      <c r="N94" s="2"/>
      <c r="P94" s="2"/>
      <c r="R94" s="2"/>
      <c r="T94" s="2" t="str">
        <f t="shared" si="12"/>
        <v/>
      </c>
      <c r="U94" s="79">
        <v>100.01</v>
      </c>
    </row>
    <row r="95" spans="1:21" x14ac:dyDescent="0.3">
      <c r="A95" s="89" t="s">
        <v>223</v>
      </c>
      <c r="B95" s="80">
        <v>50172</v>
      </c>
      <c r="C95">
        <f t="shared" si="9"/>
        <v>84</v>
      </c>
      <c r="D95" t="s">
        <v>27</v>
      </c>
      <c r="E95" t="s">
        <v>284</v>
      </c>
      <c r="F95" t="s">
        <v>173</v>
      </c>
      <c r="G95" t="s">
        <v>5</v>
      </c>
      <c r="H95" s="81"/>
      <c r="I95">
        <f t="shared" si="10"/>
        <v>84</v>
      </c>
      <c r="J95" s="2" t="s">
        <v>319</v>
      </c>
      <c r="K95" s="1">
        <f t="shared" si="11"/>
        <v>12999</v>
      </c>
      <c r="L95" s="2"/>
      <c r="N95" s="2"/>
      <c r="P95" s="2"/>
      <c r="R95" s="2"/>
      <c r="T95" s="2" t="str">
        <f t="shared" si="12"/>
        <v/>
      </c>
      <c r="U95" s="79">
        <v>100.871</v>
      </c>
    </row>
    <row r="96" spans="1:21" x14ac:dyDescent="0.3">
      <c r="A96" s="89" t="s">
        <v>198</v>
      </c>
      <c r="B96" s="80">
        <v>51758</v>
      </c>
      <c r="C96">
        <f t="shared" si="9"/>
        <v>34</v>
      </c>
      <c r="D96" t="s">
        <v>15</v>
      </c>
      <c r="E96" t="s">
        <v>284</v>
      </c>
      <c r="F96" t="s">
        <v>182</v>
      </c>
      <c r="G96" t="s">
        <v>5</v>
      </c>
      <c r="H96" s="81"/>
      <c r="I96">
        <f t="shared" si="10"/>
        <v>34</v>
      </c>
      <c r="J96" s="2" t="s">
        <v>319</v>
      </c>
      <c r="K96" s="1">
        <f t="shared" si="11"/>
        <v>3100</v>
      </c>
      <c r="L96" s="2"/>
      <c r="N96" s="2"/>
      <c r="P96" s="2"/>
      <c r="R96" s="2"/>
      <c r="T96" s="2">
        <f t="shared" si="12"/>
        <v>3101.0471299999999</v>
      </c>
      <c r="U96" s="79">
        <v>104.71299999999999</v>
      </c>
    </row>
    <row r="97" spans="1:21" x14ac:dyDescent="0.3">
      <c r="A97" s="89" t="s">
        <v>198</v>
      </c>
      <c r="B97" s="80">
        <v>67126</v>
      </c>
      <c r="C97">
        <f t="shared" si="9"/>
        <v>32</v>
      </c>
      <c r="D97" t="s">
        <v>94</v>
      </c>
      <c r="E97" t="s">
        <v>285</v>
      </c>
      <c r="F97" t="s">
        <v>109</v>
      </c>
      <c r="G97" t="s">
        <v>5</v>
      </c>
      <c r="H97" s="81"/>
      <c r="I97">
        <f t="shared" si="10"/>
        <v>32</v>
      </c>
      <c r="J97" s="2" t="s">
        <v>319</v>
      </c>
      <c r="K97" s="1">
        <f t="shared" si="11"/>
        <v>3100</v>
      </c>
      <c r="L97" s="2"/>
      <c r="N97" s="2"/>
      <c r="P97" s="2"/>
      <c r="R97" s="2"/>
      <c r="T97" s="2">
        <f t="shared" si="12"/>
        <v>3101.0825599999998</v>
      </c>
      <c r="U97" s="79">
        <v>108.256</v>
      </c>
    </row>
    <row r="98" spans="1:21" x14ac:dyDescent="0.3">
      <c r="A98" s="89" t="s">
        <v>198</v>
      </c>
      <c r="B98" s="80">
        <v>66391</v>
      </c>
      <c r="C98">
        <f t="shared" si="9"/>
        <v>27</v>
      </c>
      <c r="D98" t="s">
        <v>68</v>
      </c>
      <c r="E98" t="s">
        <v>285</v>
      </c>
      <c r="F98" t="s">
        <v>135</v>
      </c>
      <c r="G98" t="s">
        <v>5</v>
      </c>
      <c r="H98" s="81"/>
      <c r="I98">
        <f t="shared" si="10"/>
        <v>27</v>
      </c>
      <c r="J98" s="2" t="s">
        <v>319</v>
      </c>
      <c r="K98" s="1">
        <f t="shared" si="11"/>
        <v>3100</v>
      </c>
      <c r="L98" s="2"/>
      <c r="N98" s="2"/>
      <c r="P98" s="2"/>
      <c r="R98" s="2"/>
      <c r="T98" s="2">
        <f t="shared" si="12"/>
        <v>3101.1396100000002</v>
      </c>
      <c r="U98" s="79">
        <v>113.961</v>
      </c>
    </row>
    <row r="99" spans="1:21" x14ac:dyDescent="0.3">
      <c r="A99" s="89" t="s">
        <v>198</v>
      </c>
      <c r="B99" s="80">
        <v>67117</v>
      </c>
      <c r="C99">
        <f t="shared" si="9"/>
        <v>35</v>
      </c>
      <c r="D99" t="s">
        <v>8</v>
      </c>
      <c r="E99" t="s">
        <v>285</v>
      </c>
      <c r="F99" t="s">
        <v>187</v>
      </c>
      <c r="G99" t="s">
        <v>5</v>
      </c>
      <c r="H99" s="81"/>
      <c r="I99">
        <f t="shared" si="10"/>
        <v>35</v>
      </c>
      <c r="J99" s="2" t="s">
        <v>319</v>
      </c>
      <c r="K99" s="1">
        <f t="shared" si="11"/>
        <v>3100</v>
      </c>
      <c r="L99" s="2"/>
      <c r="N99" s="2"/>
      <c r="P99" s="2"/>
      <c r="R99" s="2"/>
      <c r="T99" s="2">
        <f t="shared" si="12"/>
        <v>3101.0293700000002</v>
      </c>
      <c r="U99" s="79">
        <v>102.937</v>
      </c>
    </row>
    <row r="100" spans="1:21" x14ac:dyDescent="0.3">
      <c r="A100" s="89" t="s">
        <v>198</v>
      </c>
      <c r="B100" s="80">
        <v>9244</v>
      </c>
      <c r="C100">
        <f t="shared" si="9"/>
        <v>51</v>
      </c>
      <c r="D100" t="s">
        <v>4</v>
      </c>
      <c r="E100" t="s">
        <v>287</v>
      </c>
      <c r="F100" t="s">
        <v>190</v>
      </c>
      <c r="G100" t="s">
        <v>5</v>
      </c>
      <c r="H100" s="81"/>
      <c r="I100">
        <f t="shared" si="10"/>
        <v>51</v>
      </c>
      <c r="J100" s="2">
        <v>24</v>
      </c>
      <c r="K100" s="1">
        <f t="shared" si="11"/>
        <v>3024</v>
      </c>
      <c r="L100" s="2"/>
      <c r="N100" s="2"/>
      <c r="P100" s="2"/>
      <c r="R100" s="2"/>
      <c r="T100" s="2">
        <f t="shared" si="12"/>
        <v>3025.0175899999999</v>
      </c>
      <c r="U100" s="79">
        <v>101.759</v>
      </c>
    </row>
    <row r="101" spans="1:21" x14ac:dyDescent="0.3">
      <c r="A101" s="89"/>
      <c r="B101" s="96"/>
      <c r="C101" s="71"/>
      <c r="D101" s="71"/>
      <c r="E101" s="71" t="s">
        <v>328</v>
      </c>
      <c r="F101" s="71"/>
      <c r="G101" s="71" t="s">
        <v>5</v>
      </c>
      <c r="H101" s="88"/>
      <c r="I101" s="71"/>
      <c r="J101" s="97"/>
      <c r="K101" s="89"/>
      <c r="L101" s="97"/>
      <c r="M101" s="89"/>
      <c r="N101" s="97"/>
      <c r="O101" s="89"/>
      <c r="P101" s="97"/>
      <c r="Q101" s="89"/>
      <c r="R101" s="97"/>
      <c r="S101" s="89"/>
      <c r="T101" s="97"/>
      <c r="U101" s="98"/>
    </row>
    <row r="102" spans="1:21" x14ac:dyDescent="0.3">
      <c r="A102" s="89"/>
      <c r="B102" s="96"/>
      <c r="C102" s="71"/>
      <c r="D102" s="71"/>
      <c r="E102" s="71" t="s">
        <v>328</v>
      </c>
      <c r="F102" s="71"/>
      <c r="G102" s="71" t="s">
        <v>5</v>
      </c>
      <c r="H102" s="88"/>
      <c r="I102" s="71"/>
      <c r="J102" s="97"/>
      <c r="K102" s="89"/>
      <c r="L102" s="97"/>
      <c r="M102" s="89"/>
      <c r="N102" s="97"/>
      <c r="O102" s="89"/>
      <c r="P102" s="97"/>
      <c r="Q102" s="89"/>
      <c r="R102" s="97"/>
      <c r="S102" s="89"/>
      <c r="T102" s="97"/>
      <c r="U102" s="98"/>
    </row>
    <row r="103" spans="1:21" x14ac:dyDescent="0.3">
      <c r="A103" s="86"/>
      <c r="B103" s="76"/>
      <c r="C103" s="77"/>
      <c r="D103" s="77" t="s">
        <v>13</v>
      </c>
      <c r="E103" s="77"/>
      <c r="F103" s="77"/>
      <c r="G103" s="77" t="s">
        <v>13</v>
      </c>
      <c r="H103" s="77"/>
      <c r="I103" s="77"/>
      <c r="J103" s="32"/>
      <c r="K103" s="78"/>
      <c r="L103" s="32"/>
      <c r="M103" s="78"/>
      <c r="N103" s="32"/>
      <c r="O103" s="78"/>
      <c r="P103" s="32"/>
      <c r="Q103" s="78"/>
      <c r="R103" s="32"/>
      <c r="S103" s="78"/>
      <c r="T103" s="32"/>
      <c r="U103" s="79"/>
    </row>
    <row r="104" spans="1:21" x14ac:dyDescent="0.3">
      <c r="A104" s="89" t="s">
        <v>198</v>
      </c>
      <c r="B104" s="80">
        <v>67787</v>
      </c>
      <c r="C104">
        <f>I104</f>
        <v>59</v>
      </c>
      <c r="D104" t="s">
        <v>92</v>
      </c>
      <c r="E104" t="s">
        <v>288</v>
      </c>
      <c r="F104" t="s">
        <v>111</v>
      </c>
      <c r="G104" t="s">
        <v>13</v>
      </c>
      <c r="H104" s="81"/>
      <c r="I104">
        <f>IF($A104="","",IF($A104="x",RANK($T104,$T$13:$T$123,0),VLOOKUP($B104,$D$130:$F$163,3,FALSE)))</f>
        <v>59</v>
      </c>
      <c r="J104" s="2">
        <v>0</v>
      </c>
      <c r="K104" s="1">
        <f>IF(A104="x",IF(J104="XXX",100,J104),9999)+$F$185</f>
        <v>3000</v>
      </c>
      <c r="L104" s="2"/>
      <c r="N104" s="2"/>
      <c r="P104" s="2"/>
      <c r="R104" s="2"/>
      <c r="T104" s="2">
        <f t="shared" si="12"/>
        <v>3001.0416599999999</v>
      </c>
      <c r="U104" s="79">
        <v>104.166</v>
      </c>
    </row>
    <row r="105" spans="1:21" x14ac:dyDescent="0.3">
      <c r="A105" s="89" t="s">
        <v>198</v>
      </c>
      <c r="B105" s="80">
        <v>67993</v>
      </c>
      <c r="C105">
        <f>I105</f>
        <v>58</v>
      </c>
      <c r="D105" t="s">
        <v>31</v>
      </c>
      <c r="E105" t="s">
        <v>286</v>
      </c>
      <c r="F105" t="s">
        <v>169</v>
      </c>
      <c r="G105" t="s">
        <v>13</v>
      </c>
      <c r="H105" s="81"/>
      <c r="I105">
        <f>IF($A105="","",IF($A105="x",RANK($T105,$T$13:$T$123,0),VLOOKUP($B105,$D$130:$F$163,3,FALSE)))</f>
        <v>58</v>
      </c>
      <c r="J105" s="2">
        <v>3</v>
      </c>
      <c r="K105" s="1">
        <f>IF(A105="x",IF(J105="XXX",100,J105),9999)+$F$185</f>
        <v>3003</v>
      </c>
      <c r="L105" s="2"/>
      <c r="N105" s="2"/>
      <c r="P105" s="2"/>
      <c r="R105" s="2"/>
      <c r="T105" s="2">
        <f t="shared" si="12"/>
        <v>3004.0433200000002</v>
      </c>
      <c r="U105" s="79">
        <v>104.33199999999999</v>
      </c>
    </row>
    <row r="106" spans="1:21" x14ac:dyDescent="0.3">
      <c r="A106" s="89" t="s">
        <v>198</v>
      </c>
      <c r="B106" s="80">
        <v>68547</v>
      </c>
      <c r="C106">
        <f>I106</f>
        <v>25</v>
      </c>
      <c r="D106" t="s">
        <v>12</v>
      </c>
      <c r="E106" t="s">
        <v>209</v>
      </c>
      <c r="F106" t="s">
        <v>184</v>
      </c>
      <c r="G106" t="s">
        <v>13</v>
      </c>
      <c r="H106" s="81"/>
      <c r="I106">
        <f>IF($A106="","",IF($A106="x",RANK($T106,$T$13:$T$123,0),VLOOKUP($B106,$D$130:$F$163,3,FALSE)))</f>
        <v>25</v>
      </c>
      <c r="J106" s="2" t="s">
        <v>319</v>
      </c>
      <c r="K106" s="1">
        <f>IF(A106="x",IF(J106="XXX",100,J106),9999)+$F$185</f>
        <v>3100</v>
      </c>
      <c r="L106" s="2"/>
      <c r="N106" s="2"/>
      <c r="P106" s="2"/>
      <c r="R106" s="2"/>
      <c r="T106" s="2">
        <f t="shared" si="12"/>
        <v>3109.9902400000001</v>
      </c>
      <c r="U106" s="79">
        <v>999.02399999999898</v>
      </c>
    </row>
    <row r="107" spans="1:21" x14ac:dyDescent="0.3">
      <c r="A107" s="89" t="s">
        <v>233</v>
      </c>
      <c r="B107" s="80">
        <v>66636</v>
      </c>
      <c r="C107">
        <f>I107</f>
        <v>81</v>
      </c>
      <c r="D107" t="s">
        <v>47</v>
      </c>
      <c r="E107" t="s">
        <v>284</v>
      </c>
      <c r="F107" t="s">
        <v>155</v>
      </c>
      <c r="G107" t="s">
        <v>13</v>
      </c>
      <c r="H107" s="81"/>
      <c r="I107">
        <f>IF($A107="","",IF($A107="x",RANK($T107,$T$13:$T$123,0),VLOOKUP($B107,$D$130:$F$163,3,FALSE)))</f>
        <v>81</v>
      </c>
      <c r="J107" s="2">
        <v>11</v>
      </c>
      <c r="K107" s="1">
        <f>IF(A107="x",IF(J107="XXX",100,J107),9999)+$F$185</f>
        <v>12999</v>
      </c>
      <c r="L107" s="2"/>
      <c r="N107" s="2"/>
      <c r="P107" s="2"/>
      <c r="R107" s="2"/>
      <c r="T107" s="2" t="str">
        <f t="shared" si="12"/>
        <v/>
      </c>
      <c r="U107" s="79">
        <v>103.205</v>
      </c>
    </row>
    <row r="108" spans="1:21" x14ac:dyDescent="0.3">
      <c r="A108" s="89" t="s">
        <v>198</v>
      </c>
      <c r="B108" s="80">
        <v>42429</v>
      </c>
      <c r="C108">
        <f>I108</f>
        <v>36</v>
      </c>
      <c r="D108" t="s">
        <v>34</v>
      </c>
      <c r="E108" t="s">
        <v>287</v>
      </c>
      <c r="F108" t="s">
        <v>166</v>
      </c>
      <c r="G108" t="s">
        <v>13</v>
      </c>
      <c r="H108" s="81"/>
      <c r="I108">
        <f>IF($A108="","",IF($A108="x",RANK($T108,$T$13:$T$123,0),VLOOKUP($B108,$D$130:$F$163,3,FALSE)))</f>
        <v>36</v>
      </c>
      <c r="J108" s="2" t="s">
        <v>319</v>
      </c>
      <c r="K108" s="1">
        <f>IF(A108="x",IF(J108="XXX",100,J108),9999)+$F$185</f>
        <v>3100</v>
      </c>
      <c r="L108" s="2"/>
      <c r="N108" s="2"/>
      <c r="P108" s="2"/>
      <c r="R108" s="2"/>
      <c r="T108" s="2">
        <f t="shared" si="12"/>
        <v>3101.0115700000001</v>
      </c>
      <c r="U108" s="79">
        <v>101.157</v>
      </c>
    </row>
    <row r="109" spans="1:21" x14ac:dyDescent="0.3">
      <c r="A109" s="89"/>
      <c r="B109" s="96"/>
      <c r="C109" s="71"/>
      <c r="D109" s="71"/>
      <c r="E109" s="71" t="s">
        <v>327</v>
      </c>
      <c r="F109" s="71"/>
      <c r="G109" s="71" t="s">
        <v>13</v>
      </c>
      <c r="H109" s="88"/>
      <c r="I109" s="71"/>
      <c r="J109" s="97"/>
      <c r="K109" s="89"/>
      <c r="L109" s="97"/>
      <c r="M109" s="89"/>
      <c r="N109" s="97"/>
      <c r="O109" s="89"/>
      <c r="P109" s="97"/>
      <c r="Q109" s="89"/>
      <c r="R109" s="97"/>
      <c r="S109" s="89"/>
      <c r="T109" s="97"/>
      <c r="U109" s="98"/>
    </row>
    <row r="110" spans="1:21" x14ac:dyDescent="0.3">
      <c r="A110" s="89"/>
      <c r="B110" s="96"/>
      <c r="C110" s="71"/>
      <c r="D110" s="71"/>
      <c r="E110" s="71" t="s">
        <v>327</v>
      </c>
      <c r="F110" s="71"/>
      <c r="G110" s="71" t="s">
        <v>13</v>
      </c>
      <c r="H110" s="88"/>
      <c r="I110" s="71"/>
      <c r="J110" s="97"/>
      <c r="K110" s="89"/>
      <c r="L110" s="97"/>
      <c r="M110" s="89"/>
      <c r="N110" s="97"/>
      <c r="O110" s="89"/>
      <c r="P110" s="97"/>
      <c r="Q110" s="89"/>
      <c r="R110" s="97"/>
      <c r="S110" s="89"/>
      <c r="T110" s="97"/>
      <c r="U110" s="98"/>
    </row>
    <row r="111" spans="1:21" x14ac:dyDescent="0.3">
      <c r="A111" s="86"/>
      <c r="B111" s="76"/>
      <c r="C111" s="77"/>
      <c r="D111" s="77" t="s">
        <v>22</v>
      </c>
      <c r="E111" s="77"/>
      <c r="F111" s="77"/>
      <c r="G111" s="77" t="s">
        <v>22</v>
      </c>
      <c r="H111" s="77"/>
      <c r="I111" s="77"/>
      <c r="J111" s="32"/>
      <c r="K111" s="78"/>
      <c r="L111" s="32"/>
      <c r="M111" s="78"/>
      <c r="N111" s="32"/>
      <c r="O111" s="78"/>
      <c r="P111" s="32"/>
      <c r="Q111" s="78"/>
      <c r="R111" s="32"/>
      <c r="S111" s="78"/>
      <c r="T111" s="32"/>
      <c r="U111" s="79"/>
    </row>
    <row r="112" spans="1:21" x14ac:dyDescent="0.3">
      <c r="A112" s="89" t="s">
        <v>212</v>
      </c>
      <c r="B112" s="80">
        <v>35778</v>
      </c>
      <c r="C112">
        <f t="shared" ref="C112:C121" si="13">I112</f>
        <v>76</v>
      </c>
      <c r="D112" t="s">
        <v>77</v>
      </c>
      <c r="E112" t="s">
        <v>199</v>
      </c>
      <c r="F112" t="s">
        <v>126</v>
      </c>
      <c r="G112" t="s">
        <v>22</v>
      </c>
      <c r="H112" s="81"/>
      <c r="I112">
        <f t="shared" ref="I112:I121" si="14">IF($A112="","",IF($A112="x",RANK($T112,$T$13:$T$123,0),VLOOKUP($B112,$D$130:$F$163,3,FALSE)))</f>
        <v>76</v>
      </c>
      <c r="J112" s="2" t="s">
        <v>319</v>
      </c>
      <c r="K112" s="1">
        <f t="shared" ref="K112:K121" si="15">IF(A112="x",IF(J112="XXX",100,J112),9999)+$F$186</f>
        <v>12999</v>
      </c>
      <c r="L112" s="2"/>
      <c r="N112" s="2"/>
      <c r="P112" s="2"/>
      <c r="R112" s="2"/>
      <c r="T112" s="2" t="str">
        <f t="shared" si="12"/>
        <v/>
      </c>
      <c r="U112" s="79">
        <v>104.628</v>
      </c>
    </row>
    <row r="113" spans="1:21" x14ac:dyDescent="0.3">
      <c r="A113" s="89" t="s">
        <v>198</v>
      </c>
      <c r="B113" s="80">
        <v>67224</v>
      </c>
      <c r="C113">
        <f t="shared" si="13"/>
        <v>42</v>
      </c>
      <c r="D113" t="s">
        <v>56</v>
      </c>
      <c r="E113" t="s">
        <v>199</v>
      </c>
      <c r="F113" t="s">
        <v>146</v>
      </c>
      <c r="G113" t="s">
        <v>22</v>
      </c>
      <c r="H113" s="81"/>
      <c r="I113">
        <f t="shared" si="14"/>
        <v>42</v>
      </c>
      <c r="J113" s="2">
        <v>42</v>
      </c>
      <c r="K113" s="1">
        <f t="shared" si="15"/>
        <v>3042</v>
      </c>
      <c r="L113" s="2"/>
      <c r="N113" s="2"/>
      <c r="P113" s="2"/>
      <c r="R113" s="2"/>
      <c r="T113" s="2">
        <f t="shared" si="12"/>
        <v>3043.07195</v>
      </c>
      <c r="U113" s="79">
        <v>107.19499999999999</v>
      </c>
    </row>
    <row r="114" spans="1:21" x14ac:dyDescent="0.3">
      <c r="A114" s="89" t="s">
        <v>198</v>
      </c>
      <c r="B114" s="80">
        <v>67428</v>
      </c>
      <c r="C114">
        <f t="shared" si="13"/>
        <v>46</v>
      </c>
      <c r="D114" t="s">
        <v>29</v>
      </c>
      <c r="E114" t="s">
        <v>199</v>
      </c>
      <c r="F114" t="s">
        <v>171</v>
      </c>
      <c r="G114" t="s">
        <v>22</v>
      </c>
      <c r="H114" s="81"/>
      <c r="I114">
        <f t="shared" si="14"/>
        <v>46</v>
      </c>
      <c r="J114" s="2">
        <v>36</v>
      </c>
      <c r="K114" s="1">
        <f t="shared" si="15"/>
        <v>3036</v>
      </c>
      <c r="L114" s="2"/>
      <c r="N114" s="2"/>
      <c r="P114" s="2"/>
      <c r="R114" s="2"/>
      <c r="T114" s="2">
        <f t="shared" si="12"/>
        <v>3037.1392099999998</v>
      </c>
      <c r="U114" s="79">
        <v>113.92100000000001</v>
      </c>
    </row>
    <row r="115" spans="1:21" x14ac:dyDescent="0.3">
      <c r="A115" s="89" t="s">
        <v>198</v>
      </c>
      <c r="B115" s="80">
        <v>37449</v>
      </c>
      <c r="C115">
        <f t="shared" si="13"/>
        <v>29</v>
      </c>
      <c r="D115" t="s">
        <v>93</v>
      </c>
      <c r="E115" t="s">
        <v>201</v>
      </c>
      <c r="F115" t="s">
        <v>110</v>
      </c>
      <c r="G115" t="s">
        <v>22</v>
      </c>
      <c r="H115" s="81"/>
      <c r="I115">
        <f t="shared" si="14"/>
        <v>29</v>
      </c>
      <c r="J115" s="2" t="s">
        <v>319</v>
      </c>
      <c r="K115" s="1">
        <f t="shared" si="15"/>
        <v>3100</v>
      </c>
      <c r="L115" s="2"/>
      <c r="N115" s="2"/>
      <c r="P115" s="2"/>
      <c r="R115" s="2"/>
      <c r="T115" s="2">
        <f t="shared" si="12"/>
        <v>3101.1055200000001</v>
      </c>
      <c r="U115" s="79">
        <v>110.55200000000001</v>
      </c>
    </row>
    <row r="116" spans="1:21" x14ac:dyDescent="0.3">
      <c r="A116" s="89" t="s">
        <v>198</v>
      </c>
      <c r="B116" s="80">
        <v>37249</v>
      </c>
      <c r="C116">
        <f t="shared" si="13"/>
        <v>28</v>
      </c>
      <c r="D116" t="s">
        <v>87</v>
      </c>
      <c r="E116" t="s">
        <v>284</v>
      </c>
      <c r="F116" t="s">
        <v>116</v>
      </c>
      <c r="G116" t="s">
        <v>22</v>
      </c>
      <c r="H116" s="81"/>
      <c r="I116">
        <f t="shared" si="14"/>
        <v>28</v>
      </c>
      <c r="J116" s="2" t="s">
        <v>319</v>
      </c>
      <c r="K116" s="1">
        <f t="shared" si="15"/>
        <v>3100</v>
      </c>
      <c r="L116" s="2"/>
      <c r="N116" s="2"/>
      <c r="P116" s="2"/>
      <c r="R116" s="2"/>
      <c r="T116" s="2">
        <f t="shared" si="12"/>
        <v>3101.1231600000001</v>
      </c>
      <c r="U116" s="79">
        <v>112.316</v>
      </c>
    </row>
    <row r="117" spans="1:21" x14ac:dyDescent="0.3">
      <c r="A117" s="89" t="s">
        <v>198</v>
      </c>
      <c r="B117" s="80">
        <v>37676</v>
      </c>
      <c r="C117">
        <f t="shared" si="13"/>
        <v>23</v>
      </c>
      <c r="D117" t="s">
        <v>80</v>
      </c>
      <c r="E117" t="s">
        <v>284</v>
      </c>
      <c r="F117" t="s">
        <v>123</v>
      </c>
      <c r="G117" t="s">
        <v>22</v>
      </c>
      <c r="H117" s="81"/>
      <c r="I117">
        <f t="shared" si="14"/>
        <v>23</v>
      </c>
      <c r="J117" s="2" t="s">
        <v>319</v>
      </c>
      <c r="K117" s="1">
        <f t="shared" si="15"/>
        <v>3100</v>
      </c>
      <c r="L117" s="2"/>
      <c r="N117" s="2"/>
      <c r="P117" s="2"/>
      <c r="R117" s="2"/>
      <c r="T117" s="2">
        <f t="shared" si="12"/>
        <v>3109.9904499999998</v>
      </c>
      <c r="U117" s="79">
        <v>999.04499999999905</v>
      </c>
    </row>
    <row r="118" spans="1:21" x14ac:dyDescent="0.3">
      <c r="A118" s="89" t="s">
        <v>198</v>
      </c>
      <c r="B118" s="80">
        <v>40148</v>
      </c>
      <c r="C118">
        <f t="shared" si="13"/>
        <v>47</v>
      </c>
      <c r="D118" t="s">
        <v>76</v>
      </c>
      <c r="E118" t="s">
        <v>284</v>
      </c>
      <c r="F118" t="s">
        <v>127</v>
      </c>
      <c r="G118" t="s">
        <v>22</v>
      </c>
      <c r="H118" s="81"/>
      <c r="I118">
        <f t="shared" si="14"/>
        <v>47</v>
      </c>
      <c r="J118" s="2">
        <v>36</v>
      </c>
      <c r="K118" s="1">
        <f t="shared" si="15"/>
        <v>3036</v>
      </c>
      <c r="L118" s="2"/>
      <c r="N118" s="2"/>
      <c r="P118" s="2"/>
      <c r="R118" s="2"/>
      <c r="T118" s="2">
        <f t="shared" si="12"/>
        <v>3037.05962</v>
      </c>
      <c r="U118" s="79">
        <v>105.962</v>
      </c>
    </row>
    <row r="119" spans="1:21" x14ac:dyDescent="0.3">
      <c r="A119" s="89" t="s">
        <v>198</v>
      </c>
      <c r="B119" s="80">
        <v>33708</v>
      </c>
      <c r="C119">
        <f t="shared" si="13"/>
        <v>26</v>
      </c>
      <c r="D119" t="s">
        <v>55</v>
      </c>
      <c r="E119" t="s">
        <v>284</v>
      </c>
      <c r="F119" t="s">
        <v>147</v>
      </c>
      <c r="G119" t="s">
        <v>22</v>
      </c>
      <c r="H119" s="81"/>
      <c r="I119">
        <f t="shared" si="14"/>
        <v>26</v>
      </c>
      <c r="J119" s="2" t="s">
        <v>319</v>
      </c>
      <c r="K119" s="1">
        <f t="shared" si="15"/>
        <v>3100</v>
      </c>
      <c r="L119" s="2"/>
      <c r="N119" s="2"/>
      <c r="P119" s="2"/>
      <c r="R119" s="2"/>
      <c r="T119" s="2">
        <f t="shared" si="12"/>
        <v>3101.1448700000001</v>
      </c>
      <c r="U119" s="79">
        <v>114.48699999999999</v>
      </c>
    </row>
    <row r="120" spans="1:21" x14ac:dyDescent="0.3">
      <c r="A120" s="89" t="s">
        <v>232</v>
      </c>
      <c r="B120" s="80">
        <v>67428</v>
      </c>
      <c r="C120">
        <f t="shared" si="13"/>
        <v>75</v>
      </c>
      <c r="D120" t="s">
        <v>21</v>
      </c>
      <c r="E120" t="s">
        <v>284</v>
      </c>
      <c r="F120" t="s">
        <v>178</v>
      </c>
      <c r="G120" t="s">
        <v>22</v>
      </c>
      <c r="H120" s="81"/>
      <c r="I120">
        <f t="shared" si="14"/>
        <v>75</v>
      </c>
      <c r="J120" s="2">
        <v>36</v>
      </c>
      <c r="K120" s="1">
        <f t="shared" si="15"/>
        <v>12999</v>
      </c>
      <c r="L120" s="2"/>
      <c r="N120" s="2"/>
      <c r="P120" s="2"/>
      <c r="R120" s="2"/>
      <c r="T120" s="2" t="str">
        <f t="shared" si="12"/>
        <v/>
      </c>
      <c r="U120" s="79">
        <v>113.92100000000001</v>
      </c>
    </row>
    <row r="121" spans="1:21" x14ac:dyDescent="0.3">
      <c r="A121" s="89" t="s">
        <v>198</v>
      </c>
      <c r="B121" s="80">
        <v>66163</v>
      </c>
      <c r="C121">
        <f t="shared" si="13"/>
        <v>41</v>
      </c>
      <c r="D121" t="s">
        <v>89</v>
      </c>
      <c r="E121" t="s">
        <v>285</v>
      </c>
      <c r="F121" t="s">
        <v>114</v>
      </c>
      <c r="G121" t="s">
        <v>22</v>
      </c>
      <c r="H121" s="81"/>
      <c r="I121">
        <f t="shared" si="14"/>
        <v>41</v>
      </c>
      <c r="J121" s="2">
        <v>44</v>
      </c>
      <c r="K121" s="1">
        <f t="shared" si="15"/>
        <v>3044</v>
      </c>
      <c r="L121" s="2"/>
      <c r="N121" s="2"/>
      <c r="P121" s="2"/>
      <c r="R121" s="2"/>
      <c r="T121" s="2">
        <f t="shared" si="12"/>
        <v>3045.0732600000001</v>
      </c>
      <c r="U121" s="79">
        <v>107.32599999999999</v>
      </c>
    </row>
    <row r="122" spans="1:21" x14ac:dyDescent="0.3">
      <c r="A122" s="89"/>
      <c r="B122" s="87"/>
      <c r="C122" s="71"/>
      <c r="D122" s="71"/>
      <c r="E122" s="71" t="s">
        <v>327</v>
      </c>
      <c r="F122" s="71"/>
      <c r="G122" s="71" t="s">
        <v>22</v>
      </c>
      <c r="H122" s="88"/>
      <c r="I122" s="71"/>
      <c r="J122" s="89"/>
      <c r="K122" s="89"/>
      <c r="L122" s="89"/>
      <c r="M122" s="89"/>
      <c r="N122" s="89"/>
      <c r="O122" s="89"/>
      <c r="P122" s="89"/>
      <c r="Q122" s="89"/>
      <c r="R122" s="89"/>
      <c r="S122" s="89"/>
      <c r="T122" s="89"/>
      <c r="U122" s="90"/>
    </row>
    <row r="123" spans="1:21" ht="15" thickBot="1" x14ac:dyDescent="0.35">
      <c r="A123" s="89"/>
      <c r="B123" s="91"/>
      <c r="C123" s="92"/>
      <c r="D123" s="92"/>
      <c r="E123" s="92" t="s">
        <v>327</v>
      </c>
      <c r="F123" s="92"/>
      <c r="G123" s="92" t="s">
        <v>22</v>
      </c>
      <c r="H123" s="93"/>
      <c r="I123" s="92"/>
      <c r="J123" s="94"/>
      <c r="K123" s="94"/>
      <c r="L123" s="94"/>
      <c r="M123" s="94"/>
      <c r="N123" s="94"/>
      <c r="O123" s="94"/>
      <c r="P123" s="94"/>
      <c r="Q123" s="94"/>
      <c r="R123" s="94"/>
      <c r="S123" s="94"/>
      <c r="T123" s="94"/>
      <c r="U123" s="95"/>
    </row>
    <row r="124" spans="1:21" ht="15" thickTop="1" x14ac:dyDescent="0.3"/>
    <row r="126" spans="1:21" ht="18" hidden="1" x14ac:dyDescent="0.35">
      <c r="B126" s="44" t="s">
        <v>332</v>
      </c>
    </row>
    <row r="127" spans="1:21" hidden="1" x14ac:dyDescent="0.3">
      <c r="C127" s="4" t="s">
        <v>303</v>
      </c>
      <c r="E127" s="33" t="s">
        <v>300</v>
      </c>
      <c r="F127" s="71">
        <f>Startliste!D84*3</f>
        <v>0</v>
      </c>
    </row>
    <row r="128" spans="1:21" hidden="1" x14ac:dyDescent="0.3"/>
    <row r="129" spans="2:15" ht="18" hidden="1" x14ac:dyDescent="0.3">
      <c r="B129" s="66">
        <v>5</v>
      </c>
      <c r="C129" s="1" t="s">
        <v>202</v>
      </c>
      <c r="D129" t="s">
        <v>201</v>
      </c>
      <c r="F129" s="1" t="s">
        <v>102</v>
      </c>
      <c r="J129" s="38">
        <v>1</v>
      </c>
      <c r="K129" s="39">
        <v>2</v>
      </c>
      <c r="L129" s="39">
        <v>3</v>
      </c>
      <c r="M129" s="39">
        <v>4</v>
      </c>
      <c r="N129" s="39">
        <v>5</v>
      </c>
      <c r="O129" s="40">
        <v>6</v>
      </c>
    </row>
    <row r="130" spans="2:15" hidden="1" x14ac:dyDescent="0.3">
      <c r="B130" t="str">
        <f>CONCATENATE($C$129,$C130)</f>
        <v>H11</v>
      </c>
      <c r="C130" s="1">
        <v>1</v>
      </c>
      <c r="D130">
        <f>VLOOKUP($B130,$A$13:$D$123,2,FALSE)</f>
        <v>66254</v>
      </c>
      <c r="E130" t="str">
        <f>VLOOKUP($B130,$A$13:$D$123,4,FALSE)</f>
        <v>Oliver Lindemann</v>
      </c>
      <c r="F130" s="1">
        <f>HLOOKUP($B$129,$J$129:$O$133,2,FALSE)-$F$127</f>
        <v>68</v>
      </c>
      <c r="G130" t="str">
        <f>CONCATENATE($D$129," / SP1")</f>
        <v>MGC Bad Homburg / SP1</v>
      </c>
      <c r="J130" s="2">
        <v>72</v>
      </c>
      <c r="K130" s="1">
        <v>71</v>
      </c>
      <c r="L130" s="1">
        <v>70</v>
      </c>
      <c r="M130" s="1">
        <v>69</v>
      </c>
      <c r="N130" s="1">
        <v>68</v>
      </c>
      <c r="O130" s="34">
        <v>67</v>
      </c>
    </row>
    <row r="131" spans="2:15" hidden="1" x14ac:dyDescent="0.3">
      <c r="B131" t="str">
        <f>CONCATENATE($C$129,$C131)</f>
        <v>H12</v>
      </c>
      <c r="C131" s="1">
        <v>2</v>
      </c>
      <c r="D131">
        <f>VLOOKUP($B131,$A$13:$D$123,2,FALSE)</f>
        <v>66666</v>
      </c>
      <c r="E131" t="str">
        <f>VLOOKUP($B131,$A$13:$D$123,4,FALSE)</f>
        <v>Timm Schneider</v>
      </c>
      <c r="F131" s="1">
        <f>HLOOKUP($B$129,$J$129:$O$133,3,FALSE)-$F$127</f>
        <v>74</v>
      </c>
      <c r="G131" t="str">
        <f>CONCATENATE($D$129," / SP2")</f>
        <v>MGC Bad Homburg / SP2</v>
      </c>
      <c r="J131" s="2">
        <v>78</v>
      </c>
      <c r="K131" s="1">
        <v>77</v>
      </c>
      <c r="L131" s="1">
        <v>76</v>
      </c>
      <c r="M131" s="1">
        <v>75</v>
      </c>
      <c r="N131" s="1">
        <v>74</v>
      </c>
      <c r="O131" s="34">
        <v>73</v>
      </c>
    </row>
    <row r="132" spans="2:15" hidden="1" x14ac:dyDescent="0.3">
      <c r="B132" t="str">
        <f>CONCATENATE($C$129,$C132)</f>
        <v>H13</v>
      </c>
      <c r="C132" s="1">
        <v>3</v>
      </c>
      <c r="D132">
        <f>VLOOKUP($B132,$A$13:$D$123,2,FALSE)</f>
        <v>41145</v>
      </c>
      <c r="E132" t="str">
        <f>VLOOKUP($B132,$A$13:$D$123,4,FALSE)</f>
        <v>Volker Bartmann</v>
      </c>
      <c r="F132" s="1">
        <f>HLOOKUP($B$129,$J$129:$O$133,4,FALSE)-$F$127</f>
        <v>80</v>
      </c>
      <c r="G132" t="str">
        <f>CONCATENATE($D$129," / SP3")</f>
        <v>MGC Bad Homburg / SP3</v>
      </c>
      <c r="J132" s="2">
        <v>84</v>
      </c>
      <c r="K132" s="1">
        <v>83</v>
      </c>
      <c r="L132" s="1">
        <v>82</v>
      </c>
      <c r="M132" s="1">
        <v>81</v>
      </c>
      <c r="N132" s="1">
        <v>80</v>
      </c>
      <c r="O132" s="34">
        <v>79</v>
      </c>
    </row>
    <row r="133" spans="2:15" hidden="1" x14ac:dyDescent="0.3">
      <c r="B133" t="str">
        <f>CONCATENATE($C$129,$C133)</f>
        <v>H14</v>
      </c>
      <c r="C133" s="1">
        <v>4</v>
      </c>
      <c r="D133">
        <f>VLOOKUP($B133,$A$13:$D$123,2,FALSE)</f>
        <v>68219</v>
      </c>
      <c r="E133" t="str">
        <f>VLOOKUP($B133,$A$13:$D$123,4,FALSE)</f>
        <v>Mirko Baic´</v>
      </c>
      <c r="F133" s="1">
        <f>HLOOKUP($B$129,$J$129:$O$133,5,FALSE)-$F$127</f>
        <v>86</v>
      </c>
      <c r="G133" t="str">
        <f>CONCATENATE($D$129," / SP4")</f>
        <v>MGC Bad Homburg / SP4</v>
      </c>
      <c r="J133" s="35">
        <v>90</v>
      </c>
      <c r="K133" s="36">
        <v>89</v>
      </c>
      <c r="L133" s="36">
        <v>88</v>
      </c>
      <c r="M133" s="36">
        <v>87</v>
      </c>
      <c r="N133" s="36">
        <v>86</v>
      </c>
      <c r="O133" s="37">
        <v>85</v>
      </c>
    </row>
    <row r="134" spans="2:15" hidden="1" x14ac:dyDescent="0.3">
      <c r="F134" s="1"/>
    </row>
    <row r="135" spans="2:15" ht="18" hidden="1" x14ac:dyDescent="0.3">
      <c r="B135" s="66">
        <v>3</v>
      </c>
      <c r="C135" s="1" t="s">
        <v>200</v>
      </c>
      <c r="D135" t="s">
        <v>199</v>
      </c>
      <c r="F135" s="1"/>
    </row>
    <row r="136" spans="2:15" hidden="1" x14ac:dyDescent="0.3">
      <c r="B136" t="str">
        <f>CONCATENATE($C$135,$C136)</f>
        <v>ß11</v>
      </c>
      <c r="C136" s="1">
        <v>1</v>
      </c>
      <c r="D136">
        <f>VLOOKUP($B136,$A$13:$D$123,2,FALSE)</f>
        <v>66302</v>
      </c>
      <c r="E136" t="str">
        <f>VLOOKUP($B136,$A$13:$D$123,4,FALSE)</f>
        <v>Alois Kaisr</v>
      </c>
      <c r="F136" s="1">
        <f>HLOOKUP($B$135,$J$129:$O$133,2,FALSE)-$F$127</f>
        <v>70</v>
      </c>
      <c r="G136" t="str">
        <f>CONCATENATE($D$135," / SP1")</f>
        <v>BGSV Aßlar / SP1</v>
      </c>
    </row>
    <row r="137" spans="2:15" hidden="1" x14ac:dyDescent="0.3">
      <c r="B137" t="str">
        <f>CONCATENATE($C$135,$C137)</f>
        <v>ß12</v>
      </c>
      <c r="C137" s="1">
        <v>2</v>
      </c>
      <c r="D137">
        <f>VLOOKUP($B137,$A$13:$D$123,2,FALSE)</f>
        <v>35778</v>
      </c>
      <c r="E137" t="str">
        <f>VLOOKUP($B137,$A$13:$D$123,4,FALSE)</f>
        <v>Franziska Arnold</v>
      </c>
      <c r="F137" s="1">
        <f>HLOOKUP($B$135,$J$129:$O$133,3,FALSE)-$F$127</f>
        <v>76</v>
      </c>
      <c r="G137" t="str">
        <f>CONCATENATE($D$135," / SP2")</f>
        <v>BGSV Aßlar / SP2</v>
      </c>
    </row>
    <row r="138" spans="2:15" hidden="1" x14ac:dyDescent="0.3">
      <c r="B138" t="str">
        <f>CONCATENATE($C$135,$C138)</f>
        <v>ß13</v>
      </c>
      <c r="C138" s="1">
        <v>3</v>
      </c>
      <c r="D138">
        <f>VLOOKUP($B138,$A$13:$D$123,2,FALSE)</f>
        <v>35779</v>
      </c>
      <c r="E138" t="str">
        <f>VLOOKUP($B138,$A$13:$D$123,4,FALSE)</f>
        <v>Günter Arnold</v>
      </c>
      <c r="F138" s="1">
        <f>HLOOKUP($B$135,$J$129:$O$133,4,FALSE)-$F$127</f>
        <v>82</v>
      </c>
      <c r="G138" t="str">
        <f>CONCATENATE($D$135," / SP3")</f>
        <v>BGSV Aßlar / SP3</v>
      </c>
    </row>
    <row r="139" spans="2:15" hidden="1" x14ac:dyDescent="0.3">
      <c r="B139" t="str">
        <f>CONCATENATE($C$135,$C139)</f>
        <v>ß14</v>
      </c>
      <c r="C139" s="1">
        <v>4</v>
      </c>
      <c r="D139">
        <f>VLOOKUP($B139,$A$13:$D$123,2,FALSE)</f>
        <v>66852</v>
      </c>
      <c r="E139" t="str">
        <f>VLOOKUP($B139,$A$13:$D$123,4,FALSE)</f>
        <v>Andree Cech</v>
      </c>
      <c r="F139" s="1">
        <f>HLOOKUP($B$135,$J$129:$O$133,5,FALSE)-$F$127</f>
        <v>88</v>
      </c>
      <c r="G139" t="str">
        <f>CONCATENATE($D$135," / SP4")</f>
        <v>BGSV Aßlar / SP4</v>
      </c>
    </row>
    <row r="140" spans="2:15" hidden="1" x14ac:dyDescent="0.3">
      <c r="F140" s="1"/>
    </row>
    <row r="141" spans="2:15" ht="18" hidden="1" x14ac:dyDescent="0.3">
      <c r="B141" s="66">
        <v>1</v>
      </c>
      <c r="C141" s="1" t="s">
        <v>204</v>
      </c>
      <c r="D141" t="s">
        <v>203</v>
      </c>
      <c r="F141" s="1"/>
    </row>
    <row r="142" spans="2:15" hidden="1" x14ac:dyDescent="0.3">
      <c r="B142" t="str">
        <f>CONCATENATE($C$141,$C142)</f>
        <v>B11</v>
      </c>
      <c r="C142" s="1">
        <v>1</v>
      </c>
      <c r="D142">
        <f>VLOOKUP($B142,$A$13:$D$123,2,FALSE)</f>
        <v>40541</v>
      </c>
      <c r="E142" t="str">
        <f>VLOOKUP($B142,$A$13:$D$123,4,FALSE)</f>
        <v>Oliver Isenbiel</v>
      </c>
      <c r="F142" s="1">
        <f>HLOOKUP($B$141,$J$129:$O$133,2,FALSE)-$F$127</f>
        <v>72</v>
      </c>
      <c r="G142" t="str">
        <f>CONCATENATE($D$141," / SP1")</f>
        <v>MSC Bensheim-A.1 / SP1</v>
      </c>
    </row>
    <row r="143" spans="2:15" hidden="1" x14ac:dyDescent="0.3">
      <c r="B143" t="str">
        <f t="shared" ref="B143:B145" si="16">CONCATENATE($C$141,$C143)</f>
        <v>B12</v>
      </c>
      <c r="C143" s="1">
        <v>2</v>
      </c>
      <c r="D143">
        <f>VLOOKUP($B143,$A$13:$D$123,2,FALSE)</f>
        <v>41137</v>
      </c>
      <c r="E143" t="str">
        <f>VLOOKUP($B143,$A$13:$D$123,4,FALSE)</f>
        <v>Jörg Weirich</v>
      </c>
      <c r="F143" s="1">
        <f>HLOOKUP($B$141,$J$129:$O$133,3,FALSE)-$F$127</f>
        <v>78</v>
      </c>
      <c r="G143" t="str">
        <f>CONCATENATE($D$141," / SP2")</f>
        <v>MSC Bensheim-A.1 / SP2</v>
      </c>
    </row>
    <row r="144" spans="2:15" hidden="1" x14ac:dyDescent="0.3">
      <c r="B144" t="str">
        <f t="shared" si="16"/>
        <v>B13</v>
      </c>
      <c r="C144" s="1">
        <v>3</v>
      </c>
      <c r="D144">
        <f>VLOOKUP($B144,$A$13:$D$123,2,FALSE)</f>
        <v>50172</v>
      </c>
      <c r="E144" t="str">
        <f>VLOOKUP($B144,$A$13:$D$123,4,FALSE)</f>
        <v>Reinhold Hilß</v>
      </c>
      <c r="F144" s="1">
        <f>HLOOKUP($B$141,$J$129:$O$133,4,FALSE)-$F$127</f>
        <v>84</v>
      </c>
      <c r="G144" t="str">
        <f>CONCATENATE($D$141," / SP3")</f>
        <v>MSC Bensheim-A.1 / SP3</v>
      </c>
    </row>
    <row r="145" spans="2:7" hidden="1" x14ac:dyDescent="0.3">
      <c r="B145" t="str">
        <f t="shared" si="16"/>
        <v>B14</v>
      </c>
      <c r="C145" s="1">
        <v>4</v>
      </c>
      <c r="D145">
        <f>VLOOKUP($B145,$A$13:$D$123,2,FALSE)</f>
        <v>24092</v>
      </c>
      <c r="E145" t="str">
        <f>VLOOKUP($B145,$A$13:$D$123,4,FALSE)</f>
        <v>Hannes Klee</v>
      </c>
      <c r="F145" s="1">
        <f>HLOOKUP($B$141,$J$129:$O$133,5,FALSE)-$F$127</f>
        <v>90</v>
      </c>
      <c r="G145" t="str">
        <f>CONCATENATE($D$141," / SP4")</f>
        <v>MSC Bensheim-A.1 / SP4</v>
      </c>
    </row>
    <row r="146" spans="2:7" hidden="1" x14ac:dyDescent="0.3">
      <c r="F146" s="1"/>
    </row>
    <row r="147" spans="2:7" ht="18" hidden="1" x14ac:dyDescent="0.3">
      <c r="B147" s="66">
        <v>2</v>
      </c>
      <c r="C147" s="1" t="s">
        <v>205</v>
      </c>
      <c r="D147" t="s">
        <v>206</v>
      </c>
      <c r="F147" s="1"/>
    </row>
    <row r="148" spans="2:7" hidden="1" x14ac:dyDescent="0.3">
      <c r="B148" t="str">
        <f>CONCATENATE($C$147,$C148)</f>
        <v>B21</v>
      </c>
      <c r="C148" s="1">
        <v>1</v>
      </c>
      <c r="D148">
        <f>VLOOKUP($B148,$A$13:$D$123,2,FALSE)</f>
        <v>67793</v>
      </c>
      <c r="E148" t="str">
        <f>VLOOKUP($B148,$A$13:$D$123,4,FALSE)</f>
        <v>Peter Joch</v>
      </c>
      <c r="F148" s="1">
        <f>HLOOKUP($B$147,$J$129:$O$133,2,FALSE)-$F$127</f>
        <v>71</v>
      </c>
      <c r="G148" t="str">
        <f>CONCATENATE($D$147," / SP1")</f>
        <v>MSC Bensheim-A.2 / SP1</v>
      </c>
    </row>
    <row r="149" spans="2:7" hidden="1" x14ac:dyDescent="0.3">
      <c r="B149" t="str">
        <f t="shared" ref="B149:B151" si="17">CONCATENATE($C$147,$C149)</f>
        <v>B22</v>
      </c>
      <c r="C149" s="1">
        <v>2</v>
      </c>
      <c r="D149">
        <f>VLOOKUP($B149,$A$13:$D$123,2,FALSE)</f>
        <v>27550</v>
      </c>
      <c r="E149" t="str">
        <f>VLOOKUP($B149,$A$13:$D$123,4,FALSE)</f>
        <v>Hans-Peter Fritsch</v>
      </c>
      <c r="F149" s="1">
        <f>HLOOKUP($B$147,$J$129:$O$133,3,FALSE)-$F$127</f>
        <v>77</v>
      </c>
      <c r="G149" t="str">
        <f>CONCATENATE($D$147," / SP2")</f>
        <v>MSC Bensheim-A.2 / SP2</v>
      </c>
    </row>
    <row r="150" spans="2:7" hidden="1" x14ac:dyDescent="0.3">
      <c r="B150" t="str">
        <f t="shared" si="17"/>
        <v>B23</v>
      </c>
      <c r="C150" s="1">
        <v>3</v>
      </c>
      <c r="D150">
        <f>VLOOKUP($B150,$A$13:$D$123,2,FALSE)</f>
        <v>66043</v>
      </c>
      <c r="E150" t="str">
        <f>VLOOKUP($B150,$A$13:$D$123,4,FALSE)</f>
        <v>Peter Droste</v>
      </c>
      <c r="F150" s="1">
        <f>HLOOKUP($B$147,$J$129:$O$133,4,FALSE)-$F$127</f>
        <v>83</v>
      </c>
      <c r="G150" t="str">
        <f>CONCATENATE($D$147," / SP3")</f>
        <v>MSC Bensheim-A.2 / SP3</v>
      </c>
    </row>
    <row r="151" spans="2:7" hidden="1" x14ac:dyDescent="0.3">
      <c r="B151" t="str">
        <f t="shared" si="17"/>
        <v>B24</v>
      </c>
      <c r="C151" s="1">
        <v>4</v>
      </c>
      <c r="D151">
        <f>VLOOKUP($B151,$A$13:$D$123,2,FALSE)</f>
        <v>34878</v>
      </c>
      <c r="E151" t="str">
        <f>VLOOKUP($B151,$A$13:$D$123,4,FALSE)</f>
        <v>Horst Jung</v>
      </c>
      <c r="F151" s="1">
        <f>HLOOKUP($B$147,$J$129:$O$133,5,FALSE)-$F$127</f>
        <v>89</v>
      </c>
      <c r="G151" t="str">
        <f>CONCATENATE($D$147," / SP4")</f>
        <v>MSC Bensheim-A.2 / SP4</v>
      </c>
    </row>
    <row r="152" spans="2:7" hidden="1" x14ac:dyDescent="0.3">
      <c r="F152" s="1"/>
    </row>
    <row r="153" spans="2:7" ht="18" hidden="1" x14ac:dyDescent="0.3">
      <c r="B153" s="66">
        <v>4</v>
      </c>
      <c r="C153" s="1" t="s">
        <v>207</v>
      </c>
      <c r="D153" t="s">
        <v>208</v>
      </c>
      <c r="F153" s="1"/>
    </row>
    <row r="154" spans="2:7" hidden="1" x14ac:dyDescent="0.3">
      <c r="B154" t="str">
        <f>CONCATENATE($C$153,$C154)</f>
        <v>B31</v>
      </c>
      <c r="C154" s="1">
        <v>1</v>
      </c>
      <c r="D154">
        <f>VLOOKUP($B154,$A$13:$D$123,2,FALSE)</f>
        <v>22165</v>
      </c>
      <c r="E154" t="str">
        <f>VLOOKUP($B154,$A$13:$D$123,4,FALSE)</f>
        <v>Harald Buchert</v>
      </c>
      <c r="F154" s="1">
        <f>HLOOKUP($B$153,$J$129:$O$133,2,FALSE)-$F$127</f>
        <v>69</v>
      </c>
      <c r="G154" t="str">
        <f>CONCATENATE($D$153," / SP1")</f>
        <v>MSC Bensheim-A.3 / SP1</v>
      </c>
    </row>
    <row r="155" spans="2:7" hidden="1" x14ac:dyDescent="0.3">
      <c r="B155" t="str">
        <f t="shared" ref="B155:B157" si="18">CONCATENATE($C$153,$C155)</f>
        <v>B32</v>
      </c>
      <c r="C155" s="1">
        <v>2</v>
      </c>
      <c r="D155">
        <f>VLOOKUP($B155,$A$13:$D$123,2,FALSE)</f>
        <v>67428</v>
      </c>
      <c r="E155" t="str">
        <f>VLOOKUP($B155,$A$13:$D$123,4,FALSE)</f>
        <v>Susanne Parr</v>
      </c>
      <c r="F155" s="1">
        <f>HLOOKUP($B$153,$J$129:$O$133,3,FALSE)-$F$127</f>
        <v>75</v>
      </c>
      <c r="G155" t="str">
        <f>CONCATENATE($D$153," / SP2")</f>
        <v>MSC Bensheim-A.3 / SP2</v>
      </c>
    </row>
    <row r="156" spans="2:7" hidden="1" x14ac:dyDescent="0.3">
      <c r="B156" t="str">
        <f t="shared" si="18"/>
        <v>B33</v>
      </c>
      <c r="C156" s="1">
        <v>3</v>
      </c>
      <c r="D156">
        <f>VLOOKUP($B156,$A$13:$D$123,2,FALSE)</f>
        <v>66636</v>
      </c>
      <c r="E156" t="str">
        <f>VLOOKUP($B156,$A$13:$D$123,4,FALSE)</f>
        <v>Marion Kober</v>
      </c>
      <c r="F156" s="1">
        <f>HLOOKUP($B$153,$J$129:$O$133,4,FALSE)-$F$127</f>
        <v>81</v>
      </c>
      <c r="G156" t="str">
        <f>CONCATENATE($D$153," / SP3")</f>
        <v>MSC Bensheim-A.3 / SP3</v>
      </c>
    </row>
    <row r="157" spans="2:7" hidden="1" x14ac:dyDescent="0.3">
      <c r="B157" t="str">
        <f t="shared" si="18"/>
        <v>B34</v>
      </c>
      <c r="C157" s="1">
        <v>4</v>
      </c>
      <c r="D157">
        <f>VLOOKUP($B157,$A$13:$D$123,2,FALSE)</f>
        <v>30869</v>
      </c>
      <c r="E157" t="str">
        <f>VLOOKUP($B157,$A$13:$D$123,4,FALSE)</f>
        <v>Andreas Träger</v>
      </c>
      <c r="F157" s="1">
        <f>HLOOKUP($B$153,$J$129:$O$133,5,FALSE)-$F$127</f>
        <v>87</v>
      </c>
      <c r="G157" t="str">
        <f>CONCATENATE($D$153," / SP4")</f>
        <v>MSC Bensheim-A.3 / SP4</v>
      </c>
    </row>
    <row r="158" spans="2:7" hidden="1" x14ac:dyDescent="0.3">
      <c r="F158" s="1"/>
    </row>
    <row r="159" spans="2:7" ht="18" hidden="1" x14ac:dyDescent="0.3">
      <c r="B159" s="66">
        <v>6</v>
      </c>
      <c r="C159" s="1" t="s">
        <v>210</v>
      </c>
      <c r="D159" t="s">
        <v>209</v>
      </c>
      <c r="F159" s="1"/>
    </row>
    <row r="160" spans="2:7" hidden="1" x14ac:dyDescent="0.3">
      <c r="B160" t="str">
        <f>CONCATENATE($C$159,$C160)</f>
        <v>W11</v>
      </c>
      <c r="C160" s="1">
        <v>1</v>
      </c>
      <c r="D160">
        <f>VLOOKUP($B160,$A$13:$D$123,2,FALSE)</f>
        <v>37247</v>
      </c>
      <c r="E160" t="str">
        <f>VLOOKUP($B160,$A$13:$D$123,4,FALSE)</f>
        <v>Klaus Friedrich</v>
      </c>
      <c r="F160" s="1">
        <f>HLOOKUP($B$159,$J$129:$O$133,2,FALSE)-$F$127</f>
        <v>67</v>
      </c>
      <c r="G160" t="str">
        <f>CONCATENATE($D$159," / SP1")</f>
        <v>MGC Wetzlar / SP1</v>
      </c>
    </row>
    <row r="161" spans="2:11" hidden="1" x14ac:dyDescent="0.3">
      <c r="B161" t="str">
        <f t="shared" ref="B161:B163" si="19">CONCATENATE($C$159,$C161)</f>
        <v>W12</v>
      </c>
      <c r="C161" s="1">
        <v>2</v>
      </c>
      <c r="D161">
        <f>VLOOKUP($B161,$A$13:$D$123,2,FALSE)</f>
        <v>46152</v>
      </c>
      <c r="E161" t="str">
        <f>VLOOKUP($B161,$A$13:$D$123,4,FALSE)</f>
        <v>Gerhard Nickel</v>
      </c>
      <c r="F161" s="1">
        <f>HLOOKUP($B$159,$J$129:$O$133,3,FALSE)-$F$127</f>
        <v>73</v>
      </c>
      <c r="G161" t="str">
        <f>CONCATENATE($D$159," / SP2")</f>
        <v>MGC Wetzlar / SP2</v>
      </c>
    </row>
    <row r="162" spans="2:11" hidden="1" x14ac:dyDescent="0.3">
      <c r="B162" t="str">
        <f t="shared" si="19"/>
        <v>W13</v>
      </c>
      <c r="C162" s="1">
        <v>3</v>
      </c>
      <c r="D162">
        <f>VLOOKUP($B162,$A$13:$D$123,2,FALSE)</f>
        <v>66529</v>
      </c>
      <c r="E162" t="str">
        <f>VLOOKUP($B162,$A$13:$D$123,4,FALSE)</f>
        <v>Norbert Probost</v>
      </c>
      <c r="F162" s="1">
        <f>HLOOKUP($B$159,$J$129:$O$133,4,FALSE)-$F$127</f>
        <v>79</v>
      </c>
      <c r="G162" t="str">
        <f>CONCATENATE($D$159," / SP3")</f>
        <v>MGC Wetzlar / SP3</v>
      </c>
    </row>
    <row r="163" spans="2:11" hidden="1" x14ac:dyDescent="0.3">
      <c r="B163" t="str">
        <f t="shared" si="19"/>
        <v>W14</v>
      </c>
      <c r="C163" s="1">
        <v>4</v>
      </c>
      <c r="D163">
        <f>VLOOKUP($B163,$A$13:$D$123,2,FALSE)</f>
        <v>68361</v>
      </c>
      <c r="E163" t="str">
        <f>VLOOKUP($B163,$A$13:$D$123,4,FALSE)</f>
        <v>Kai Schrader</v>
      </c>
      <c r="F163" s="1">
        <f>HLOOKUP($B$159,$J$129:$O$133,5,FALSE)-$F$127</f>
        <v>85</v>
      </c>
      <c r="G163" t="str">
        <f>CONCATENATE($D$159," / SP4")</f>
        <v>MGC Wetzlar / SP4</v>
      </c>
    </row>
    <row r="164" spans="2:11" hidden="1" x14ac:dyDescent="0.3">
      <c r="C164" s="1"/>
      <c r="F164" s="1"/>
    </row>
    <row r="165" spans="2:11" hidden="1" x14ac:dyDescent="0.3">
      <c r="C165" s="1"/>
      <c r="F165" s="1"/>
    </row>
    <row r="166" spans="2:11" hidden="1" x14ac:dyDescent="0.3">
      <c r="C166" s="1"/>
      <c r="F166" s="1"/>
    </row>
    <row r="167" spans="2:11" ht="18" hidden="1" x14ac:dyDescent="0.3">
      <c r="B167" s="66">
        <v>1</v>
      </c>
      <c r="C167" s="1" t="s">
        <v>306</v>
      </c>
      <c r="D167" t="s">
        <v>304</v>
      </c>
      <c r="F167" s="1" t="s">
        <v>102</v>
      </c>
      <c r="J167" s="38">
        <v>1</v>
      </c>
      <c r="K167" s="40">
        <v>2</v>
      </c>
    </row>
    <row r="168" spans="2:11" hidden="1" x14ac:dyDescent="0.3">
      <c r="B168" t="str">
        <f>CONCATENATE($C$167,$C168)</f>
        <v>AJ1</v>
      </c>
      <c r="C168" s="1">
        <v>1</v>
      </c>
      <c r="D168">
        <f>VLOOKUP($B168,$A$13:$D$123,2,FALSE)</f>
        <v>68080</v>
      </c>
      <c r="E168" t="str">
        <f>VLOOKUP($B168,$A$13:$D$123,4,FALSE)</f>
        <v>Ida Wittstadt</v>
      </c>
      <c r="F168" s="1">
        <f>HLOOKUP($B$167,$J$167:$K$170,2,FALSE)-$F$127</f>
        <v>61</v>
      </c>
      <c r="G168" t="str">
        <f>CONCATENATE($D$167," / SP1")</f>
        <v>Spg Arheilgen Bad Homburg / SP1</v>
      </c>
      <c r="J168" s="2">
        <v>61</v>
      </c>
      <c r="K168" s="34">
        <v>60</v>
      </c>
    </row>
    <row r="169" spans="2:11" hidden="1" x14ac:dyDescent="0.3">
      <c r="B169" t="str">
        <f>CONCATENATE($C$167,$C169)</f>
        <v>AJ2</v>
      </c>
      <c r="C169" s="1">
        <v>2</v>
      </c>
      <c r="D169">
        <f>VLOOKUP($B169,$A$13:$D$123,2,FALSE)</f>
        <v>67276</v>
      </c>
      <c r="E169" t="str">
        <f>VLOOKUP($B169,$A$13:$D$123,4,FALSE)</f>
        <v>Damon Weiß</v>
      </c>
      <c r="F169" s="1">
        <f>HLOOKUP($B$167,$J$167:$K$170,3,FALSE)-$F$127</f>
        <v>63</v>
      </c>
      <c r="G169" t="str">
        <f t="shared" ref="G169:G171" si="20">CONCATENATE($D$167," / SP1")</f>
        <v>Spg Arheilgen Bad Homburg / SP1</v>
      </c>
      <c r="J169" s="2">
        <v>63</v>
      </c>
      <c r="K169" s="34">
        <v>62</v>
      </c>
    </row>
    <row r="170" spans="2:11" hidden="1" x14ac:dyDescent="0.3">
      <c r="B170" t="str">
        <f>CONCATENATE($C$167,$C170)</f>
        <v>AJ3</v>
      </c>
      <c r="C170" s="1">
        <v>3</v>
      </c>
      <c r="D170">
        <f>VLOOKUP($B170,$A$13:$D$123,2,FALSE)</f>
        <v>66640</v>
      </c>
      <c r="E170" t="str">
        <f>VLOOKUP($B170,$A$13:$D$123,4,FALSE)</f>
        <v>Levi Tritsch</v>
      </c>
      <c r="F170" s="1">
        <f>HLOOKUP($B$167,$J$167:$K$170,4,FALSE)-$F$127</f>
        <v>65</v>
      </c>
      <c r="G170" t="str">
        <f t="shared" si="20"/>
        <v>Spg Arheilgen Bad Homburg / SP1</v>
      </c>
      <c r="J170" s="2">
        <v>65</v>
      </c>
      <c r="K170" s="34">
        <v>64</v>
      </c>
    </row>
    <row r="171" spans="2:11" hidden="1" x14ac:dyDescent="0.3">
      <c r="B171" t="str">
        <f>CONCATENATE($C$167,$C171)</f>
        <v>AJE</v>
      </c>
      <c r="C171" s="1" t="s">
        <v>356</v>
      </c>
      <c r="D171" t="e">
        <f>VLOOKUP($B171,$A$13:$D$123,2,FALSE)</f>
        <v>#N/A</v>
      </c>
      <c r="E171" t="e">
        <f>VLOOKUP($B171,$A$13:$D$123,4,FALSE)</f>
        <v>#N/A</v>
      </c>
      <c r="F171" s="1" t="e">
        <f>HLOOKUP($B$167,$J$167:$K$170,5,FALSE)-$F$127</f>
        <v>#REF!</v>
      </c>
      <c r="G171" t="str">
        <f t="shared" si="20"/>
        <v>Spg Arheilgen Bad Homburg / SP1</v>
      </c>
      <c r="J171" s="35"/>
      <c r="K171" s="37"/>
    </row>
    <row r="172" spans="2:11" hidden="1" x14ac:dyDescent="0.3">
      <c r="F172" s="1"/>
    </row>
    <row r="173" spans="2:11" ht="18" hidden="1" x14ac:dyDescent="0.3">
      <c r="B173" s="66">
        <v>2</v>
      </c>
      <c r="C173" s="1" t="s">
        <v>305</v>
      </c>
      <c r="D173" t="s">
        <v>201</v>
      </c>
      <c r="F173" s="1"/>
    </row>
    <row r="174" spans="2:11" hidden="1" x14ac:dyDescent="0.3">
      <c r="B174" t="str">
        <f>CONCATENATE($C$173,$C174)</f>
        <v>BJ1</v>
      </c>
      <c r="C174" s="1">
        <v>1</v>
      </c>
      <c r="D174">
        <f>VLOOKUP($B174,$A$13:$D$123,2,FALSE)</f>
        <v>68191</v>
      </c>
      <c r="E174" t="str">
        <f>VLOOKUP($B174,$A$13:$D$123,4,FALSE)</f>
        <v>Temudschin Schäfer</v>
      </c>
      <c r="F174" s="1">
        <f>HLOOKUP($B$173,$J$167:$K$170,2,FALSE)-$F$127</f>
        <v>60</v>
      </c>
      <c r="G174" t="str">
        <f>CONCATENATE($D$173," / SP1")</f>
        <v>MGC Bad Homburg / SP1</v>
      </c>
    </row>
    <row r="175" spans="2:11" hidden="1" x14ac:dyDescent="0.3">
      <c r="B175" t="str">
        <f t="shared" ref="B175:B177" si="21">CONCATENATE($C$173,$C175)</f>
        <v>BJ2</v>
      </c>
      <c r="C175" s="1">
        <v>2</v>
      </c>
      <c r="D175">
        <f>VLOOKUP($B175,$A$13:$D$123,2,FALSE)</f>
        <v>68114</v>
      </c>
      <c r="E175" t="str">
        <f>VLOOKUP($B175,$A$13:$D$123,4,FALSE)</f>
        <v>Anatol Schäfer</v>
      </c>
      <c r="F175" s="1">
        <f>HLOOKUP($B$173,$J$167:$K$170,3,FALSE)-$F$127</f>
        <v>62</v>
      </c>
      <c r="G175" t="str">
        <f t="shared" ref="G175:G177" si="22">CONCATENATE($D$173," / SP1")</f>
        <v>MGC Bad Homburg / SP1</v>
      </c>
    </row>
    <row r="176" spans="2:11" hidden="1" x14ac:dyDescent="0.3">
      <c r="B176" t="str">
        <f t="shared" si="21"/>
        <v>BJ3</v>
      </c>
      <c r="C176" s="1">
        <v>3</v>
      </c>
      <c r="D176">
        <f>VLOOKUP($B176,$A$13:$D$123,2,FALSE)</f>
        <v>67492</v>
      </c>
      <c r="E176" t="str">
        <f>VLOOKUP($B176,$A$13:$D$123,4,FALSE)</f>
        <v>Marlin Zirkenbach</v>
      </c>
      <c r="F176" s="1">
        <f>HLOOKUP($B$173,$J$167:$K$170,4,FALSE)-$F$127</f>
        <v>64</v>
      </c>
      <c r="G176" t="str">
        <f t="shared" si="22"/>
        <v>MGC Bad Homburg / SP1</v>
      </c>
    </row>
    <row r="177" spans="1:7" hidden="1" x14ac:dyDescent="0.3">
      <c r="B177" t="str">
        <f t="shared" si="21"/>
        <v>BJE</v>
      </c>
      <c r="C177" s="1" t="s">
        <v>356</v>
      </c>
      <c r="D177" t="e">
        <f>VLOOKUP($B177,$A$13:$D$123,2,FALSE)</f>
        <v>#N/A</v>
      </c>
      <c r="E177" t="e">
        <f>VLOOKUP($B177,$A$13:$D$123,4,FALSE)</f>
        <v>#N/A</v>
      </c>
      <c r="F177" s="1" t="e">
        <f>HLOOKUP($B$173,$J$167:$K$170,5,FALSE)-$F$127</f>
        <v>#REF!</v>
      </c>
      <c r="G177" t="str">
        <f t="shared" si="22"/>
        <v>MGC Bad Homburg / SP1</v>
      </c>
    </row>
    <row r="178" spans="1:7" hidden="1" x14ac:dyDescent="0.3">
      <c r="C178" s="1"/>
      <c r="F178" s="1"/>
    </row>
    <row r="179" spans="1:7" hidden="1" x14ac:dyDescent="0.3">
      <c r="B179" s="82" t="s">
        <v>300</v>
      </c>
      <c r="E179" s="28"/>
      <c r="F179" s="28" t="s">
        <v>297</v>
      </c>
      <c r="G179" s="28" t="s">
        <v>296</v>
      </c>
    </row>
    <row r="180" spans="1:7" hidden="1" x14ac:dyDescent="0.3">
      <c r="B180" s="83">
        <v>0</v>
      </c>
      <c r="E180" s="31" t="s">
        <v>295</v>
      </c>
      <c r="F180" s="30"/>
      <c r="G180" s="30"/>
    </row>
    <row r="181" spans="1:7" hidden="1" x14ac:dyDescent="0.3">
      <c r="B181" s="83">
        <v>3</v>
      </c>
      <c r="E181" s="29" t="s">
        <v>40</v>
      </c>
      <c r="F181" s="67">
        <v>5000</v>
      </c>
      <c r="G181" s="68">
        <v>3000</v>
      </c>
    </row>
    <row r="182" spans="1:7" hidden="1" x14ac:dyDescent="0.3">
      <c r="B182" s="83">
        <v>6</v>
      </c>
      <c r="E182" s="29" t="s">
        <v>17</v>
      </c>
      <c r="F182" s="67">
        <v>5000</v>
      </c>
      <c r="G182" s="68">
        <v>3000</v>
      </c>
    </row>
    <row r="183" spans="1:7" hidden="1" x14ac:dyDescent="0.3">
      <c r="B183" s="83">
        <v>9</v>
      </c>
      <c r="E183" s="29" t="s">
        <v>291</v>
      </c>
      <c r="F183" s="67">
        <v>3000</v>
      </c>
      <c r="G183" s="68">
        <v>5000</v>
      </c>
    </row>
    <row r="184" spans="1:7" hidden="1" x14ac:dyDescent="0.3">
      <c r="B184" s="83">
        <v>12</v>
      </c>
      <c r="E184" s="29" t="s">
        <v>292</v>
      </c>
      <c r="F184" s="67">
        <v>3000</v>
      </c>
      <c r="G184" s="68">
        <v>5000</v>
      </c>
    </row>
    <row r="185" spans="1:7" hidden="1" x14ac:dyDescent="0.3">
      <c r="B185" s="83">
        <v>15</v>
      </c>
      <c r="E185" s="29" t="s">
        <v>293</v>
      </c>
      <c r="F185" s="67">
        <v>3000</v>
      </c>
      <c r="G185" s="68">
        <v>5000</v>
      </c>
    </row>
    <row r="186" spans="1:7" hidden="1" x14ac:dyDescent="0.3">
      <c r="B186" s="83">
        <v>18</v>
      </c>
      <c r="E186" s="29" t="s">
        <v>294</v>
      </c>
      <c r="F186" s="67">
        <v>3000</v>
      </c>
      <c r="G186" s="68">
        <v>5000</v>
      </c>
    </row>
    <row r="187" spans="1:7" hidden="1" x14ac:dyDescent="0.3">
      <c r="B187" s="83">
        <v>21</v>
      </c>
      <c r="E187" s="29" t="s">
        <v>20</v>
      </c>
      <c r="F187" s="67">
        <v>1000</v>
      </c>
      <c r="G187" s="68">
        <v>1000</v>
      </c>
    </row>
    <row r="188" spans="1:7" hidden="1" x14ac:dyDescent="0.3">
      <c r="B188" s="83">
        <v>24</v>
      </c>
      <c r="E188" s="29" t="s">
        <v>298</v>
      </c>
      <c r="F188" s="67">
        <v>1000</v>
      </c>
      <c r="G188" s="68">
        <v>1000</v>
      </c>
    </row>
    <row r="189" spans="1:7" hidden="1" x14ac:dyDescent="0.3">
      <c r="B189" s="84">
        <v>27</v>
      </c>
      <c r="E189" s="30" t="s">
        <v>299</v>
      </c>
      <c r="F189" s="69">
        <v>1000</v>
      </c>
      <c r="G189" s="70">
        <v>1000</v>
      </c>
    </row>
    <row r="190" spans="1:7" hidden="1" x14ac:dyDescent="0.3"/>
    <row r="191" spans="1:7" hidden="1" x14ac:dyDescent="0.3">
      <c r="A191" s="82" t="s">
        <v>198</v>
      </c>
      <c r="B191" s="82" t="s">
        <v>198</v>
      </c>
      <c r="C191" s="85" t="s">
        <v>198</v>
      </c>
    </row>
    <row r="192" spans="1:7" hidden="1" x14ac:dyDescent="0.3">
      <c r="A192" s="83" t="s">
        <v>211</v>
      </c>
      <c r="B192" s="83" t="s">
        <v>307</v>
      </c>
      <c r="C192" s="1"/>
    </row>
    <row r="193" spans="1:3" hidden="1" x14ac:dyDescent="0.3">
      <c r="A193" s="83" t="s">
        <v>212</v>
      </c>
      <c r="B193" s="83" t="s">
        <v>309</v>
      </c>
      <c r="C193" s="1"/>
    </row>
    <row r="194" spans="1:3" hidden="1" x14ac:dyDescent="0.3">
      <c r="A194" s="83" t="s">
        <v>213</v>
      </c>
      <c r="B194" s="83" t="s">
        <v>308</v>
      </c>
      <c r="C194" s="1"/>
    </row>
    <row r="195" spans="1:3" hidden="1" x14ac:dyDescent="0.3">
      <c r="A195" s="83" t="s">
        <v>214</v>
      </c>
      <c r="B195" s="83" t="s">
        <v>354</v>
      </c>
      <c r="C195" s="1"/>
    </row>
    <row r="196" spans="1:3" hidden="1" x14ac:dyDescent="0.3">
      <c r="A196" s="83" t="s">
        <v>215</v>
      </c>
      <c r="B196" s="83" t="s">
        <v>310</v>
      </c>
      <c r="C196" s="1"/>
    </row>
    <row r="197" spans="1:3" hidden="1" x14ac:dyDescent="0.3">
      <c r="A197" s="83" t="s">
        <v>216</v>
      </c>
      <c r="B197" s="83" t="s">
        <v>311</v>
      </c>
      <c r="C197" s="1"/>
    </row>
    <row r="198" spans="1:3" hidden="1" x14ac:dyDescent="0.3">
      <c r="A198" s="83" t="s">
        <v>217</v>
      </c>
      <c r="B198" s="83" t="s">
        <v>312</v>
      </c>
      <c r="C198" s="1"/>
    </row>
    <row r="199" spans="1:3" hidden="1" x14ac:dyDescent="0.3">
      <c r="A199" s="83" t="s">
        <v>218</v>
      </c>
      <c r="B199" s="84" t="s">
        <v>355</v>
      </c>
      <c r="C199" s="1"/>
    </row>
    <row r="200" spans="1:3" hidden="1" x14ac:dyDescent="0.3">
      <c r="A200" s="83" t="s">
        <v>226</v>
      </c>
      <c r="B200" s="1"/>
      <c r="C200" s="1"/>
    </row>
    <row r="201" spans="1:3" hidden="1" x14ac:dyDescent="0.3">
      <c r="A201" s="83" t="s">
        <v>225</v>
      </c>
      <c r="B201" s="1"/>
      <c r="C201" s="1"/>
    </row>
    <row r="202" spans="1:3" hidden="1" x14ac:dyDescent="0.3">
      <c r="A202" s="83" t="s">
        <v>223</v>
      </c>
      <c r="B202" s="1"/>
      <c r="C202" s="1"/>
    </row>
    <row r="203" spans="1:3" hidden="1" x14ac:dyDescent="0.3">
      <c r="A203" s="83" t="s">
        <v>224</v>
      </c>
      <c r="B203" s="1"/>
      <c r="C203" s="1"/>
    </row>
    <row r="204" spans="1:3" hidden="1" x14ac:dyDescent="0.3">
      <c r="A204" s="83" t="s">
        <v>230</v>
      </c>
      <c r="B204" s="1"/>
      <c r="C204" s="1"/>
    </row>
    <row r="205" spans="1:3" hidden="1" x14ac:dyDescent="0.3">
      <c r="A205" s="83" t="s">
        <v>229</v>
      </c>
      <c r="B205" s="1"/>
      <c r="C205" s="1"/>
    </row>
    <row r="206" spans="1:3" hidden="1" x14ac:dyDescent="0.3">
      <c r="A206" s="83" t="s">
        <v>227</v>
      </c>
      <c r="B206" s="1"/>
      <c r="C206" s="1"/>
    </row>
    <row r="207" spans="1:3" hidden="1" x14ac:dyDescent="0.3">
      <c r="A207" s="83" t="s">
        <v>228</v>
      </c>
      <c r="B207" s="1"/>
      <c r="C207" s="1"/>
    </row>
    <row r="208" spans="1:3" hidden="1" x14ac:dyDescent="0.3">
      <c r="A208" s="83" t="s">
        <v>231</v>
      </c>
      <c r="B208" s="1"/>
      <c r="C208" s="1"/>
    </row>
    <row r="209" spans="1:3" hidden="1" x14ac:dyDescent="0.3">
      <c r="A209" s="83" t="s">
        <v>232</v>
      </c>
      <c r="B209" s="1"/>
      <c r="C209" s="1"/>
    </row>
    <row r="210" spans="1:3" hidden="1" x14ac:dyDescent="0.3">
      <c r="A210" s="83" t="s">
        <v>233</v>
      </c>
      <c r="B210" s="1"/>
      <c r="C210" s="1"/>
    </row>
    <row r="211" spans="1:3" hidden="1" x14ac:dyDescent="0.3">
      <c r="A211" s="83" t="s">
        <v>234</v>
      </c>
      <c r="B211" s="1"/>
      <c r="C211" s="1"/>
    </row>
    <row r="212" spans="1:3" hidden="1" x14ac:dyDescent="0.3">
      <c r="A212" s="83" t="s">
        <v>219</v>
      </c>
      <c r="B212" s="1"/>
      <c r="C212" s="1"/>
    </row>
    <row r="213" spans="1:3" hidden="1" x14ac:dyDescent="0.3">
      <c r="A213" s="83" t="s">
        <v>220</v>
      </c>
      <c r="B213" s="1"/>
      <c r="C213" s="1"/>
    </row>
    <row r="214" spans="1:3" hidden="1" x14ac:dyDescent="0.3">
      <c r="A214" s="83" t="s">
        <v>221</v>
      </c>
      <c r="B214" s="1"/>
      <c r="C214" s="1"/>
    </row>
    <row r="215" spans="1:3" hidden="1" x14ac:dyDescent="0.3">
      <c r="A215" s="84" t="s">
        <v>222</v>
      </c>
      <c r="B215" s="1"/>
      <c r="C215" s="1"/>
    </row>
  </sheetData>
  <sheetProtection sheet="1" objects="1" scenarios="1"/>
  <autoFilter ref="B11:I11" xr:uid="{44485871-B588-49C6-AAF7-F400217C73AD}">
    <sortState xmlns:xlrd2="http://schemas.microsoft.com/office/spreadsheetml/2017/richdata2" ref="B12:I100">
      <sortCondition ref="G11"/>
    </sortState>
  </autoFilter>
  <sortState xmlns:xlrd2="http://schemas.microsoft.com/office/spreadsheetml/2017/richdata2" ref="A112:U121">
    <sortCondition ref="E112:E121"/>
  </sortState>
  <mergeCells count="12">
    <mergeCell ref="A10:A11"/>
    <mergeCell ref="B9:U9"/>
    <mergeCell ref="A1:D8"/>
    <mergeCell ref="J10:S10"/>
    <mergeCell ref="J11:K11"/>
    <mergeCell ref="L11:M11"/>
    <mergeCell ref="N11:O11"/>
    <mergeCell ref="P11:Q11"/>
    <mergeCell ref="R11:S11"/>
    <mergeCell ref="G3:J3"/>
    <mergeCell ref="G2:J2"/>
    <mergeCell ref="G1:J1"/>
  </mergeCells>
  <conditionalFormatting sqref="A13:A15">
    <cfRule type="cellIs" dxfId="18" priority="1" operator="equal">
      <formula>""</formula>
    </cfRule>
  </conditionalFormatting>
  <conditionalFormatting sqref="A17:A35">
    <cfRule type="cellIs" dxfId="17" priority="2" operator="equal">
      <formula>""</formula>
    </cfRule>
  </conditionalFormatting>
  <conditionalFormatting sqref="A37:A41">
    <cfRule type="cellIs" dxfId="16" priority="3" operator="equal">
      <formula>""</formula>
    </cfRule>
  </conditionalFormatting>
  <conditionalFormatting sqref="A43:A46">
    <cfRule type="cellIs" dxfId="15" priority="4" operator="equal">
      <formula>""</formula>
    </cfRule>
  </conditionalFormatting>
  <conditionalFormatting sqref="A48:A50">
    <cfRule type="cellIs" dxfId="14" priority="5" operator="equal">
      <formula>""</formula>
    </cfRule>
  </conditionalFormatting>
  <conditionalFormatting sqref="A52:A69">
    <cfRule type="cellIs" dxfId="13" priority="6" operator="equal">
      <formula>""</formula>
    </cfRule>
  </conditionalFormatting>
  <conditionalFormatting sqref="A71:A102">
    <cfRule type="cellIs" dxfId="12" priority="7" operator="equal">
      <formula>""</formula>
    </cfRule>
  </conditionalFormatting>
  <conditionalFormatting sqref="A104:A110">
    <cfRule type="cellIs" dxfId="11" priority="8" operator="equal">
      <formula>""</formula>
    </cfRule>
  </conditionalFormatting>
  <conditionalFormatting sqref="A112:A123">
    <cfRule type="cellIs" dxfId="10" priority="10" operator="equal">
      <formula>""</formula>
    </cfRule>
  </conditionalFormatting>
  <dataValidations count="5">
    <dataValidation type="list" allowBlank="1" showInputMessage="1" showErrorMessage="1" sqref="F127" xr:uid="{2C598B55-34CF-4BA1-802F-514F0DA2DACC}">
      <formula1>$B$180:$B$189</formula1>
    </dataValidation>
    <dataValidation type="list" allowBlank="1" showInputMessage="1" showErrorMessage="1" sqref="A71:A101 A104:A109 A112:A122 A52:A68" xr:uid="{010D889D-D7B0-428A-B77A-325505BA244E}">
      <formula1>$A$191:$A$224</formula1>
    </dataValidation>
    <dataValidation type="list" allowBlank="1" showInputMessage="1" showErrorMessage="1" sqref="A123 A110 A102 A69 A50 A46 A41" xr:uid="{44B4B3CE-2F64-433D-9395-50458FE2FCB5}">
      <formula1>$A$191:$A$215</formula1>
    </dataValidation>
    <dataValidation type="list" allowBlank="1" showInputMessage="1" showErrorMessage="1" sqref="A43:A45 A48:A49 A37:A40" xr:uid="{D432B48D-3B89-4D85-AAAA-5C640791F582}">
      <formula1>$B$191:$B$199</formula1>
    </dataValidation>
    <dataValidation type="list" allowBlank="1" showInputMessage="1" showErrorMessage="1" sqref="A13:A15 A17:A35" xr:uid="{26FD8E56-A6AF-4470-BD7E-08951F5002F1}">
      <formula1>$C$191:$C$191</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77E2-E8E7-48C7-A3ED-D9916F427AE2}">
  <sheetPr codeName="Tabelle2">
    <tabColor rgb="FFFF0000"/>
  </sheetPr>
  <dimension ref="A1:R126"/>
  <sheetViews>
    <sheetView workbookViewId="0">
      <selection activeCell="S12" sqref="S12"/>
    </sheetView>
  </sheetViews>
  <sheetFormatPr baseColWidth="10" defaultColWidth="9.33203125" defaultRowHeight="14.4" x14ac:dyDescent="0.3"/>
  <cols>
    <col min="2" max="2" width="8.88671875" customWidth="1"/>
    <col min="3" max="3" width="27" style="8" customWidth="1"/>
    <col min="4" max="4" width="3.88671875" customWidth="1"/>
    <col min="5" max="5" width="27" style="8" customWidth="1"/>
    <col min="6" max="6" width="3.88671875" customWidth="1"/>
    <col min="7" max="7" width="27" style="8" customWidth="1"/>
    <col min="8" max="8" width="3.88671875" customWidth="1"/>
    <col min="9" max="9" width="11.88671875" customWidth="1"/>
    <col min="10" max="12" width="9.33203125" hidden="1" customWidth="1"/>
    <col min="13" max="13" width="3.109375" customWidth="1"/>
  </cols>
  <sheetData>
    <row r="1" spans="1:18" ht="19.5" customHeight="1" x14ac:dyDescent="0.3">
      <c r="C1" s="6" t="s">
        <v>237</v>
      </c>
      <c r="E1" s="102">
        <v>1</v>
      </c>
      <c r="G1" s="7"/>
    </row>
    <row r="2" spans="1:18" ht="26.25" customHeight="1" x14ac:dyDescent="0.4">
      <c r="B2" s="162" t="s">
        <v>316</v>
      </c>
      <c r="C2" s="162"/>
      <c r="D2" s="162"/>
      <c r="E2" s="162"/>
      <c r="F2" s="162"/>
      <c r="G2" s="162"/>
      <c r="H2" s="15"/>
      <c r="N2" s="4" t="s">
        <v>301</v>
      </c>
    </row>
    <row r="3" spans="1:18" ht="26.25" customHeight="1" x14ac:dyDescent="0.4">
      <c r="B3" s="168" t="s">
        <v>317</v>
      </c>
      <c r="C3" s="168"/>
      <c r="D3" s="168"/>
      <c r="E3" s="168"/>
      <c r="F3" s="168"/>
      <c r="G3" s="103">
        <v>46110</v>
      </c>
      <c r="H3" s="15"/>
      <c r="N3" t="s">
        <v>302</v>
      </c>
    </row>
    <row r="5" spans="1:18" ht="21" x14ac:dyDescent="0.4">
      <c r="B5" s="163" t="s">
        <v>238</v>
      </c>
      <c r="C5" s="163"/>
      <c r="D5" s="163"/>
      <c r="E5" s="163"/>
      <c r="F5" s="163"/>
      <c r="G5" s="163"/>
      <c r="H5" s="15"/>
    </row>
    <row r="7" spans="1:18" ht="15.6" x14ac:dyDescent="0.3">
      <c r="B7" s="10" t="s">
        <v>239</v>
      </c>
      <c r="C7" s="101" t="s">
        <v>240</v>
      </c>
      <c r="D7" s="12"/>
      <c r="E7" s="101" t="s">
        <v>241</v>
      </c>
    </row>
    <row r="8" spans="1:18" ht="20.100000000000001" customHeight="1" x14ac:dyDescent="0.3">
      <c r="B8" s="10" t="s">
        <v>242</v>
      </c>
      <c r="C8" s="101" t="s">
        <v>243</v>
      </c>
      <c r="D8" s="12"/>
      <c r="E8" s="101" t="s">
        <v>244</v>
      </c>
      <c r="F8" s="13"/>
    </row>
    <row r="9" spans="1:18" ht="20.100000000000001" customHeight="1" x14ac:dyDescent="0.3">
      <c r="B9" s="10" t="s">
        <v>242</v>
      </c>
      <c r="C9" s="101" t="s">
        <v>245</v>
      </c>
      <c r="E9" s="101" t="s">
        <v>246</v>
      </c>
      <c r="F9" s="13"/>
    </row>
    <row r="10" spans="1:18" ht="20.100000000000001" customHeight="1" x14ac:dyDescent="0.3">
      <c r="B10" s="10"/>
      <c r="C10" s="11"/>
      <c r="D10" s="12"/>
      <c r="E10" s="11"/>
      <c r="F10" s="13"/>
    </row>
    <row r="11" spans="1:18" ht="20.100000000000001" customHeight="1" x14ac:dyDescent="0.3">
      <c r="B11" s="10" t="s">
        <v>247</v>
      </c>
      <c r="C11" s="101" t="s">
        <v>248</v>
      </c>
      <c r="D11" s="12"/>
      <c r="E11" s="101" t="s">
        <v>249</v>
      </c>
      <c r="F11" s="13"/>
    </row>
    <row r="12" spans="1:18" ht="16.95" customHeight="1" thickBot="1" x14ac:dyDescent="0.45">
      <c r="C12" s="14"/>
      <c r="D12" s="14"/>
      <c r="E12" s="14"/>
    </row>
    <row r="13" spans="1:18" ht="21.6" thickTop="1" x14ac:dyDescent="0.4">
      <c r="A13" s="164" t="s">
        <v>250</v>
      </c>
      <c r="B13" s="166" t="s">
        <v>251</v>
      </c>
      <c r="C13" s="15"/>
      <c r="D13" s="15"/>
      <c r="E13" s="16" t="s">
        <v>252</v>
      </c>
      <c r="F13" s="15"/>
      <c r="G13" s="15"/>
      <c r="H13" s="15"/>
      <c r="I13" s="169" t="s">
        <v>313</v>
      </c>
      <c r="R13" s="136" t="s">
        <v>313</v>
      </c>
    </row>
    <row r="14" spans="1:18" ht="21.6" thickBot="1" x14ac:dyDescent="0.45">
      <c r="A14" s="165"/>
      <c r="B14" s="167"/>
      <c r="C14" s="9"/>
      <c r="D14" s="9"/>
      <c r="E14" s="9" t="s">
        <v>253</v>
      </c>
      <c r="F14" s="9"/>
      <c r="G14" s="9"/>
      <c r="H14" s="9"/>
      <c r="I14" s="169"/>
      <c r="R14" s="136"/>
    </row>
    <row r="15" spans="1:18" ht="16.2" customHeight="1" thickTop="1" x14ac:dyDescent="0.35">
      <c r="A15" s="159">
        <v>17</v>
      </c>
      <c r="B15" s="139" t="s">
        <v>254</v>
      </c>
      <c r="C15" s="46" t="str">
        <f>VLOOKUP($J15,Reihenfolge!$B$4:$D$102,2,FALSE)</f>
        <v>Jana Schüßler</v>
      </c>
      <c r="D15" s="180" t="str">
        <f>VLOOKUP($J15,Reihenfolge!$B$4:$F$102,5,FALSE)</f>
        <v>D</v>
      </c>
      <c r="E15" s="46" t="e">
        <f>VLOOKUP($K15,Reihenfolge!$B$4:$D$102,2,FALSE)</f>
        <v>#N/A</v>
      </c>
      <c r="F15" s="180" t="e">
        <f>VLOOKUP($K15,Reihenfolge!$B$4:$F$102,5,FALSE)</f>
        <v>#N/A</v>
      </c>
      <c r="G15" s="46" t="str">
        <f>VLOOKUP($L15,Reihenfolge!$B$4:$D$102,2,FALSE)</f>
        <v>Rudolf Mähler</v>
      </c>
      <c r="H15" s="180" t="str">
        <f>VLOOKUP($L15,Reihenfolge!$B$4:$F$102,5,FALSE)</f>
        <v>H</v>
      </c>
      <c r="I15" s="161">
        <v>2</v>
      </c>
      <c r="J15" s="22">
        <f>IF($I15="L",L13+2,IF($I15="LL",L13+3,L13+1))</f>
        <v>1</v>
      </c>
      <c r="K15" s="22" t="str">
        <f>IF($I15=2,"",J15+1)</f>
        <v/>
      </c>
      <c r="L15" s="22">
        <f>IF($I15=2,J15+1,K15+1)</f>
        <v>2</v>
      </c>
      <c r="M15" s="50"/>
      <c r="N15" s="170" t="s">
        <v>334</v>
      </c>
      <c r="O15" s="171"/>
      <c r="P15" s="172"/>
      <c r="Q15" s="45"/>
      <c r="R15" s="176">
        <v>2</v>
      </c>
    </row>
    <row r="16" spans="1:18" ht="16.2" customHeight="1" thickBot="1" x14ac:dyDescent="0.35">
      <c r="A16" s="160"/>
      <c r="B16" s="140"/>
      <c r="C16" s="47" t="str">
        <f>VLOOKUP($J15,Reihenfolge!$B$4:$D$102,3,FALSE)</f>
        <v>MSC Bensheim-A.</v>
      </c>
      <c r="D16" s="181"/>
      <c r="E16" s="47" t="e">
        <f>VLOOKUP($K15,Reihenfolge!$B$4:$D$102,3,FALSE)</f>
        <v>#N/A</v>
      </c>
      <c r="F16" s="181"/>
      <c r="G16" s="47" t="str">
        <f>VLOOKUP($L15,Reihenfolge!$B$4:$D$102,3,FALSE)</f>
        <v>SG Arheilgen</v>
      </c>
      <c r="H16" s="181"/>
      <c r="I16" s="161"/>
      <c r="J16" s="19"/>
      <c r="K16" s="19"/>
      <c r="N16" s="173"/>
      <c r="O16" s="174"/>
      <c r="P16" s="175"/>
      <c r="Q16" s="45"/>
      <c r="R16" s="176"/>
    </row>
    <row r="17" spans="1:18" ht="16.95" customHeight="1" thickTop="1" x14ac:dyDescent="0.35">
      <c r="A17" s="159">
        <v>15</v>
      </c>
      <c r="B17" s="139" t="s">
        <v>255</v>
      </c>
      <c r="C17" s="48" t="str">
        <f>VLOOKUP($J17,Reihenfolge!$B$4:$D$102,2,FALSE)</f>
        <v>Connor Stübiger</v>
      </c>
      <c r="D17" s="180" t="str">
        <f>VLOOKUP($J17,Reihenfolge!$B$4:$F$102,5,FALSE)</f>
        <v>H</v>
      </c>
      <c r="E17" s="48" t="e">
        <f>VLOOKUP($K17,Reihenfolge!$B$4:$D$102,2,FALSE)</f>
        <v>#N/A</v>
      </c>
      <c r="F17" s="180" t="e">
        <f>VLOOKUP($K17,Reihenfolge!$B$4:$F$102,5,FALSE)</f>
        <v>#N/A</v>
      </c>
      <c r="G17" s="48" t="str">
        <f>VLOOKUP($L17,Reihenfolge!$B$4:$D$102,2,FALSE)</f>
        <v>Christopher Langendorf</v>
      </c>
      <c r="H17" s="180">
        <v>2</v>
      </c>
      <c r="I17" s="161">
        <v>2</v>
      </c>
      <c r="J17" s="22">
        <f>IF($I17="L",L15+2,IF($I17="LL",L15+3,L15+1))</f>
        <v>3</v>
      </c>
      <c r="K17" s="22" t="str">
        <f>IF($I17=2,"",J17+1)</f>
        <v/>
      </c>
      <c r="L17" s="22">
        <f>IF($I17=2,J17+1,K17+1)</f>
        <v>4</v>
      </c>
      <c r="M17" s="50"/>
      <c r="N17" s="173"/>
      <c r="O17" s="174"/>
      <c r="P17" s="175"/>
      <c r="Q17" s="45"/>
      <c r="R17" s="176">
        <v>3</v>
      </c>
    </row>
    <row r="18" spans="1:18" ht="16.2" customHeight="1" thickBot="1" x14ac:dyDescent="0.35">
      <c r="A18" s="160"/>
      <c r="B18" s="140"/>
      <c r="C18" s="47" t="str">
        <f>VLOOKUP($J17,Reihenfolge!$B$4:$D$102,3,FALSE)</f>
        <v>BGSV Aßlar</v>
      </c>
      <c r="D18" s="181"/>
      <c r="E18" s="47" t="e">
        <f>VLOOKUP($K17,Reihenfolge!$B$4:$D$102,3,FALSE)</f>
        <v>#N/A</v>
      </c>
      <c r="F18" s="181"/>
      <c r="G18" s="47" t="str">
        <f>VLOOKUP($L17,Reihenfolge!$B$4:$D$102,3,FALSE)</f>
        <v>BGSV Bad Homburg</v>
      </c>
      <c r="H18" s="181"/>
      <c r="I18" s="161"/>
      <c r="J18" s="19"/>
      <c r="K18" s="19"/>
      <c r="N18" s="173"/>
      <c r="O18" s="174"/>
      <c r="P18" s="175"/>
      <c r="Q18" s="45"/>
      <c r="R18" s="176"/>
    </row>
    <row r="19" spans="1:18" ht="16.2" customHeight="1" thickTop="1" x14ac:dyDescent="0.35">
      <c r="A19" s="159">
        <v>13</v>
      </c>
      <c r="B19" s="139" t="s">
        <v>256</v>
      </c>
      <c r="C19" s="48" t="str">
        <f>VLOOKUP($J19,Reihenfolge!$B$4:$D$102,2,FALSE)</f>
        <v>Leon Reim</v>
      </c>
      <c r="D19" s="180" t="str">
        <f>VLOOKUP($J19,Reihenfolge!$B$4:$F$102,5,FALSE)</f>
        <v>H</v>
      </c>
      <c r="E19" s="48" t="str">
        <f>VLOOKUP($K19,Reihenfolge!$B$4:$D$102,2,FALSE)</f>
        <v>Thomas Giebenhain</v>
      </c>
      <c r="F19" s="180" t="str">
        <f>VLOOKUP($K19,Reihenfolge!$B$4:$F$102,5,FALSE)</f>
        <v>H</v>
      </c>
      <c r="G19" s="48" t="str">
        <f>VLOOKUP($L19,Reihenfolge!$B$4:$D$102,2,FALSE)</f>
        <v>Dennis Koch</v>
      </c>
      <c r="H19" s="180" t="str">
        <f>VLOOKUP($L19,Reihenfolge!$B$4:$F$102,5,FALSE)</f>
        <v>H</v>
      </c>
      <c r="I19" s="161">
        <v>3</v>
      </c>
      <c r="J19" s="22">
        <f>IF($I19="L",L17+2,IF($I19="LL",L17+3,L17+1))</f>
        <v>5</v>
      </c>
      <c r="K19" s="22">
        <f>IF($I19=2,"",J19+1)</f>
        <v>6</v>
      </c>
      <c r="L19" s="22">
        <f>IF($I19=2,J19+1,K19+1)</f>
        <v>7</v>
      </c>
      <c r="M19" s="50"/>
      <c r="N19" s="51"/>
      <c r="O19" s="52"/>
      <c r="P19" s="53"/>
      <c r="Q19" s="45"/>
      <c r="R19" s="176" t="s">
        <v>314</v>
      </c>
    </row>
    <row r="20" spans="1:18" ht="15.6" customHeight="1" thickBot="1" x14ac:dyDescent="0.35">
      <c r="A20" s="160"/>
      <c r="B20" s="140"/>
      <c r="C20" s="47" t="str">
        <f>VLOOKUP($J19,Reihenfolge!$B$4:$D$102,3,FALSE)</f>
        <v>MGC Wetzlar</v>
      </c>
      <c r="D20" s="181"/>
      <c r="E20" s="47" t="str">
        <f>VLOOKUP($K19,Reihenfolge!$B$4:$D$102,3,FALSE)</f>
        <v>MSC Bensheim-A.</v>
      </c>
      <c r="F20" s="181"/>
      <c r="G20" s="47" t="str">
        <f>VLOOKUP($L19,Reihenfolge!$B$4:$D$102,3,FALSE)</f>
        <v>BGSV Bad Homburg</v>
      </c>
      <c r="H20" s="181"/>
      <c r="I20" s="161"/>
      <c r="J20" s="19"/>
      <c r="K20" s="19"/>
      <c r="N20" s="173" t="s">
        <v>335</v>
      </c>
      <c r="O20" s="174"/>
      <c r="P20" s="175"/>
      <c r="Q20" s="45"/>
      <c r="R20" s="176"/>
    </row>
    <row r="21" spans="1:18" ht="15.6" customHeight="1" thickTop="1" x14ac:dyDescent="0.35">
      <c r="A21" s="159">
        <v>11</v>
      </c>
      <c r="B21" s="139" t="s">
        <v>257</v>
      </c>
      <c r="C21" s="48" t="str">
        <f>VLOOKUP($J21,Reihenfolge!$B$4:$D$102,2,FALSE)</f>
        <v>Daniel Drewes</v>
      </c>
      <c r="D21" s="180" t="str">
        <f>VLOOKUP($J21,Reihenfolge!$B$4:$F$102,5,FALSE)</f>
        <v>H</v>
      </c>
      <c r="E21" s="48" t="str">
        <f>VLOOKUP($K21,Reihenfolge!$B$4:$D$102,2,FALSE)</f>
        <v>Thomas Friedmann</v>
      </c>
      <c r="F21" s="180" t="str">
        <f>VLOOKUP($K21,Reihenfolge!$B$4:$F$102,5,FALSE)</f>
        <v>H</v>
      </c>
      <c r="G21" s="48" t="str">
        <f>VLOOKUP($L21,Reihenfolge!$B$4:$D$102,2,FALSE)</f>
        <v>Simon Leon Winter</v>
      </c>
      <c r="H21" s="180" t="str">
        <f>VLOOKUP($L21,Reihenfolge!$B$4:$F$102,5,FALSE)</f>
        <v>H</v>
      </c>
      <c r="I21" s="161">
        <v>3</v>
      </c>
      <c r="J21" s="22">
        <f>IF($I21="L",L19+2,IF($I21="LL",L19+3,L19+1))</f>
        <v>8</v>
      </c>
      <c r="K21" s="22">
        <f>IF($I21=2,"",J21+1)</f>
        <v>9</v>
      </c>
      <c r="L21" s="22">
        <f>IF($I21=2,J21+1,K21+1)</f>
        <v>10</v>
      </c>
      <c r="M21" s="50"/>
      <c r="N21" s="173"/>
      <c r="O21" s="174"/>
      <c r="P21" s="175"/>
      <c r="Q21" s="45"/>
      <c r="R21" s="176" t="s">
        <v>336</v>
      </c>
    </row>
    <row r="22" spans="1:18" ht="16.2" customHeight="1" thickBot="1" x14ac:dyDescent="0.35">
      <c r="A22" s="160"/>
      <c r="B22" s="140"/>
      <c r="C22" s="47" t="str">
        <f>VLOOKUP($J21,Reihenfolge!$B$4:$D$102,3,FALSE)</f>
        <v>MGC putter Künzell</v>
      </c>
      <c r="D22" s="181"/>
      <c r="E22" s="47" t="str">
        <f>VLOOKUP($K21,Reihenfolge!$B$4:$D$102,3,FALSE)</f>
        <v>TSV Pfungstadt</v>
      </c>
      <c r="F22" s="181"/>
      <c r="G22" s="47" t="str">
        <f>VLOOKUP($L21,Reihenfolge!$B$4:$D$102,3,FALSE)</f>
        <v>MGC Wetzlar</v>
      </c>
      <c r="H22" s="181"/>
      <c r="I22" s="161"/>
      <c r="J22" s="19"/>
      <c r="K22" s="19"/>
      <c r="N22" s="173"/>
      <c r="O22" s="174"/>
      <c r="P22" s="175"/>
      <c r="Q22" s="45"/>
      <c r="R22" s="176"/>
    </row>
    <row r="23" spans="1:18" ht="16.2" customHeight="1" thickTop="1" x14ac:dyDescent="0.35">
      <c r="A23" s="159">
        <v>9</v>
      </c>
      <c r="B23" s="139" t="s">
        <v>258</v>
      </c>
      <c r="C23" s="48" t="str">
        <f>VLOOKUP($J23,Reihenfolge!$B$4:$D$102,2,FALSE)</f>
        <v>Hans Joachim Wonka</v>
      </c>
      <c r="D23" s="180" t="str">
        <f>VLOOKUP($J23,Reihenfolge!$B$4:$F$102,5,FALSE)</f>
        <v>H</v>
      </c>
      <c r="E23" s="48" t="str">
        <f>VLOOKUP($K23,Reihenfolge!$B$4:$D$102,2,FALSE)</f>
        <v>Sascha Klotz</v>
      </c>
      <c r="F23" s="180" t="str">
        <f>VLOOKUP($K23,Reihenfolge!$B$4:$F$102,5,FALSE)</f>
        <v>H</v>
      </c>
      <c r="G23" s="48" t="str">
        <f>VLOOKUP($L23,Reihenfolge!$B$4:$D$102,2,FALSE)</f>
        <v>Lukas Rinker</v>
      </c>
      <c r="H23" s="180" t="str">
        <f>VLOOKUP($L23,Reihenfolge!$B$4:$F$102,5,FALSE)</f>
        <v>H</v>
      </c>
      <c r="I23" s="161">
        <v>3</v>
      </c>
      <c r="J23" s="22">
        <f>IF($I23="L",L21+2,IF($I23="LL",L21+3,L21+1))</f>
        <v>11</v>
      </c>
      <c r="K23" s="22">
        <f>IF($I23=2,"",J23+1)</f>
        <v>12</v>
      </c>
      <c r="L23" s="22">
        <f>IF($I23=2,J23+1,K23+1)</f>
        <v>13</v>
      </c>
      <c r="M23" s="50"/>
      <c r="N23" s="173"/>
      <c r="O23" s="174"/>
      <c r="P23" s="175"/>
      <c r="Q23" s="45"/>
    </row>
    <row r="24" spans="1:18" ht="15.6" customHeight="1" thickBot="1" x14ac:dyDescent="0.35">
      <c r="A24" s="160"/>
      <c r="B24" s="140"/>
      <c r="C24" s="47" t="str">
        <f>VLOOKUP($J23,Reihenfolge!$B$4:$D$102,3,FALSE)</f>
        <v>TSV Pfungstadt</v>
      </c>
      <c r="D24" s="181"/>
      <c r="E24" s="47" t="str">
        <f>VLOOKUP($K23,Reihenfolge!$B$4:$D$102,3,FALSE)</f>
        <v>BGSV Aßlar</v>
      </c>
      <c r="F24" s="181"/>
      <c r="G24" s="47" t="str">
        <f>VLOOKUP($L23,Reihenfolge!$B$4:$D$102,3,FALSE)</f>
        <v>MGC Wetzlar</v>
      </c>
      <c r="H24" s="181"/>
      <c r="I24" s="161"/>
      <c r="J24" s="19"/>
      <c r="K24" s="19"/>
      <c r="N24" s="173"/>
      <c r="O24" s="174"/>
      <c r="P24" s="175"/>
      <c r="Q24" s="45"/>
    </row>
    <row r="25" spans="1:18" ht="16.2" customHeight="1" thickTop="1" x14ac:dyDescent="0.35">
      <c r="A25" s="159">
        <v>7</v>
      </c>
      <c r="B25" s="139" t="s">
        <v>259</v>
      </c>
      <c r="C25" s="48" t="str">
        <f>VLOOKUP($J25,Reihenfolge!$B$4:$D$102,2,FALSE)</f>
        <v>Dennis Riemer</v>
      </c>
      <c r="D25" s="180" t="str">
        <f>VLOOKUP($J25,Reihenfolge!$B$4:$F$102,5,FALSE)</f>
        <v>H</v>
      </c>
      <c r="E25" s="48" t="str">
        <f>VLOOKUP($K25,Reihenfolge!$B$4:$D$102,2,FALSE)</f>
        <v>Ralf Herzog</v>
      </c>
      <c r="F25" s="180" t="str">
        <f>VLOOKUP($K25,Reihenfolge!$B$4:$F$102,5,FALSE)</f>
        <v>H</v>
      </c>
      <c r="G25" s="48" t="str">
        <f>VLOOKUP($L25,Reihenfolge!$B$4:$D$102,2,FALSE)</f>
        <v>Manfred Pester</v>
      </c>
      <c r="H25" s="180" t="str">
        <f>VLOOKUP($L25,Reihenfolge!$B$4:$F$102,5,FALSE)</f>
        <v>H</v>
      </c>
      <c r="I25" s="161">
        <v>3</v>
      </c>
      <c r="J25" s="22">
        <f>IF($I25="L",L23+2,IF($I25="LL",L23+3,L23+1))</f>
        <v>14</v>
      </c>
      <c r="K25" s="22">
        <f>IF($I25=2,"",J25+1)</f>
        <v>15</v>
      </c>
      <c r="L25" s="22">
        <f>IF($I25=2,J25+1,K25+1)</f>
        <v>16</v>
      </c>
      <c r="M25" s="50"/>
      <c r="N25" s="173"/>
      <c r="O25" s="174"/>
      <c r="P25" s="175"/>
      <c r="Q25" s="45"/>
    </row>
    <row r="26" spans="1:18" ht="16.2" customHeight="1" thickBot="1" x14ac:dyDescent="0.35">
      <c r="A26" s="160"/>
      <c r="B26" s="140"/>
      <c r="C26" s="47" t="str">
        <f>VLOOKUP($J25,Reihenfolge!$B$4:$D$102,3,FALSE)</f>
        <v>MSC Bensheim-A.</v>
      </c>
      <c r="D26" s="181"/>
      <c r="E26" s="47" t="str">
        <f>VLOOKUP($K25,Reihenfolge!$B$4:$D$102,3,FALSE)</f>
        <v>TSV Pfungstadt</v>
      </c>
      <c r="F26" s="181"/>
      <c r="G26" s="47" t="str">
        <f>VLOOKUP($L25,Reihenfolge!$B$4:$D$102,3,FALSE)</f>
        <v>TSV Pfungstadt</v>
      </c>
      <c r="H26" s="181"/>
      <c r="I26" s="161"/>
      <c r="J26" s="19"/>
      <c r="K26" s="19"/>
      <c r="N26" s="173"/>
      <c r="O26" s="174"/>
      <c r="P26" s="175"/>
      <c r="Q26" s="45"/>
    </row>
    <row r="27" spans="1:18" ht="16.2" customHeight="1" thickTop="1" x14ac:dyDescent="0.35">
      <c r="A27" s="159">
        <v>5</v>
      </c>
      <c r="B27" s="139" t="s">
        <v>260</v>
      </c>
      <c r="C27" s="48" t="str">
        <f>VLOOKUP($J27,Reihenfolge!$B$4:$D$102,2,FALSE)</f>
        <v>Nadine Wien</v>
      </c>
      <c r="D27" s="180" t="str">
        <f>VLOOKUP($J27,Reihenfolge!$B$4:$F$102,5,FALSE)</f>
        <v>D</v>
      </c>
      <c r="E27" s="48" t="str">
        <f>VLOOKUP($K27,Reihenfolge!$B$4:$D$102,2,FALSE)</f>
        <v>Dustin Nickel</v>
      </c>
      <c r="F27" s="180" t="str">
        <f>VLOOKUP($K27,Reihenfolge!$B$4:$F$102,5,FALSE)</f>
        <v>H</v>
      </c>
      <c r="G27" s="48" t="str">
        <f>VLOOKUP($L27,Reihenfolge!$B$4:$D$102,2,FALSE)</f>
        <v>Luca Hudert</v>
      </c>
      <c r="H27" s="180" t="str">
        <f>VLOOKUP($L27,Reihenfolge!$B$4:$F$102,5,FALSE)</f>
        <v>H</v>
      </c>
      <c r="I27" s="161">
        <v>3</v>
      </c>
      <c r="J27" s="22">
        <f>IF($I27="L",L25+2,IF($I27="LL",L25+3,L25+1))</f>
        <v>17</v>
      </c>
      <c r="K27" s="22">
        <f>IF($I27=2,"",J27+1)</f>
        <v>18</v>
      </c>
      <c r="L27" s="22">
        <f>IF($I27=2,J27+1,K27+1)</f>
        <v>19</v>
      </c>
      <c r="M27" s="50"/>
      <c r="N27" s="51"/>
      <c r="O27" s="52"/>
      <c r="P27" s="53"/>
      <c r="Q27" s="45"/>
    </row>
    <row r="28" spans="1:18" ht="16.2" customHeight="1" thickBot="1" x14ac:dyDescent="0.35">
      <c r="A28" s="160"/>
      <c r="B28" s="140"/>
      <c r="C28" s="47" t="str">
        <f>VLOOKUP($J27,Reihenfolge!$B$4:$D$102,3,FALSE)</f>
        <v>BGSV Bad Homburg</v>
      </c>
      <c r="D28" s="181"/>
      <c r="E28" s="47" t="str">
        <f>VLOOKUP($K27,Reihenfolge!$B$4:$D$102,3,FALSE)</f>
        <v>MGC Wetzlar</v>
      </c>
      <c r="F28" s="181"/>
      <c r="G28" s="47" t="str">
        <f>VLOOKUP($L27,Reihenfolge!$B$4:$D$102,3,FALSE)</f>
        <v>BGSV Bad Homburg</v>
      </c>
      <c r="H28" s="181"/>
      <c r="I28" s="161"/>
      <c r="J28" s="19"/>
      <c r="K28" s="19"/>
      <c r="N28" s="173" t="s">
        <v>337</v>
      </c>
      <c r="O28" s="174"/>
      <c r="P28" s="175"/>
      <c r="Q28" s="45"/>
    </row>
    <row r="29" spans="1:18" ht="16.2" customHeight="1" thickTop="1" x14ac:dyDescent="0.35">
      <c r="A29" s="159">
        <v>3</v>
      </c>
      <c r="B29" s="139" t="s">
        <v>261</v>
      </c>
      <c r="C29" s="48" t="str">
        <f>VLOOKUP($J29,Reihenfolge!$B$4:$D$102,2,FALSE)</f>
        <v>Niklas Joch</v>
      </c>
      <c r="D29" s="180" t="str">
        <f>VLOOKUP($J29,Reihenfolge!$B$4:$F$102,5,FALSE)</f>
        <v>H</v>
      </c>
      <c r="E29" s="48" t="str">
        <f>VLOOKUP($K29,Reihenfolge!$B$4:$D$102,2,FALSE)</f>
        <v>Natascha Hütter</v>
      </c>
      <c r="F29" s="180" t="str">
        <f>VLOOKUP($K29,Reihenfolge!$B$4:$F$102,5,FALSE)</f>
        <v>D</v>
      </c>
      <c r="G29" s="48" t="str">
        <f>VLOOKUP($L29,Reihenfolge!$B$4:$D$102,2,FALSE)</f>
        <v>Igor Pekrul</v>
      </c>
      <c r="H29" s="180" t="str">
        <f>VLOOKUP($L29,Reihenfolge!$B$4:$F$102,5,FALSE)</f>
        <v>H</v>
      </c>
      <c r="I29" s="161">
        <v>3</v>
      </c>
      <c r="J29" s="22">
        <f>IF($I29="L",L27+2,IF($I29="LL",L27+3,L27+1))</f>
        <v>20</v>
      </c>
      <c r="K29" s="22">
        <f>IF($I29=2,"",J29+1)</f>
        <v>21</v>
      </c>
      <c r="L29" s="22">
        <f>IF($I29=2,J29+1,K29+1)</f>
        <v>22</v>
      </c>
      <c r="M29" s="50"/>
      <c r="N29" s="173"/>
      <c r="O29" s="174"/>
      <c r="P29" s="175"/>
      <c r="Q29" s="45"/>
    </row>
    <row r="30" spans="1:18" ht="16.2" customHeight="1" thickBot="1" x14ac:dyDescent="0.35">
      <c r="A30" s="160"/>
      <c r="B30" s="140"/>
      <c r="C30" s="47" t="str">
        <f>VLOOKUP($J29,Reihenfolge!$B$4:$D$102,3,FALSE)</f>
        <v>MSC Bensheim-A.</v>
      </c>
      <c r="D30" s="181"/>
      <c r="E30" s="47" t="str">
        <f>VLOOKUP($K29,Reihenfolge!$B$4:$D$102,3,FALSE)</f>
        <v>BGSV Bad Homburg</v>
      </c>
      <c r="F30" s="181"/>
      <c r="G30" s="47" t="str">
        <f>VLOOKUP($L29,Reihenfolge!$B$4:$D$102,3,FALSE)</f>
        <v>MGC putter Künzell</v>
      </c>
      <c r="H30" s="181"/>
      <c r="I30" s="161"/>
      <c r="J30" s="19"/>
      <c r="K30" s="19"/>
      <c r="N30" s="173"/>
      <c r="O30" s="174"/>
      <c r="P30" s="175"/>
      <c r="Q30" s="45"/>
    </row>
    <row r="31" spans="1:18" ht="16.2" customHeight="1" thickTop="1" x14ac:dyDescent="0.35">
      <c r="A31" s="137">
        <v>1</v>
      </c>
      <c r="B31" s="139" t="s">
        <v>262</v>
      </c>
      <c r="C31" s="48" t="str">
        <f>VLOOKUP($J31,Reihenfolge!$B$4:$D$102,2,FALSE)</f>
        <v>Elke Pochert</v>
      </c>
      <c r="D31" s="180" t="str">
        <f>VLOOKUP($J31,Reihenfolge!$B$4:$F$102,5,FALSE)</f>
        <v>SW 2</v>
      </c>
      <c r="E31" s="48" t="str">
        <f>VLOOKUP($K31,Reihenfolge!$B$4:$D$102,2,FALSE)</f>
        <v>Heinz Becker</v>
      </c>
      <c r="F31" s="180" t="str">
        <f>VLOOKUP($K31,Reihenfolge!$B$4:$F$102,5,FALSE)</f>
        <v>SM 2</v>
      </c>
      <c r="G31" s="48" t="str">
        <f>VLOOKUP($L31,Reihenfolge!$B$4:$D$102,2,FALSE)</f>
        <v>Tina Deuster</v>
      </c>
      <c r="H31" s="180" t="str">
        <f>VLOOKUP($L31,Reihenfolge!$B$4:$F$102,5,FALSE)</f>
        <v>SW 1</v>
      </c>
      <c r="I31" s="161">
        <v>3</v>
      </c>
      <c r="J31" s="22">
        <f>IF($I31="L",L29+2,IF($I31="LL",L29+3,L29+1))</f>
        <v>23</v>
      </c>
      <c r="K31" s="22">
        <f>IF($I31=2,"",J31+1)</f>
        <v>24</v>
      </c>
      <c r="L31" s="22">
        <f>IF($I31=2,J31+1,K31+1)</f>
        <v>25</v>
      </c>
      <c r="M31" s="50"/>
      <c r="N31" s="173"/>
      <c r="O31" s="174"/>
      <c r="P31" s="175"/>
      <c r="Q31" s="45"/>
    </row>
    <row r="32" spans="1:18" ht="16.2" customHeight="1" thickBot="1" x14ac:dyDescent="0.35">
      <c r="A32" s="138"/>
      <c r="B32" s="140"/>
      <c r="C32" s="47" t="str">
        <f>VLOOKUP($J31,Reihenfolge!$B$4:$D$102,3,FALSE)</f>
        <v>MSC Bensheim-A.</v>
      </c>
      <c r="D32" s="181"/>
      <c r="E32" s="47" t="str">
        <f>VLOOKUP($K31,Reihenfolge!$B$4:$D$102,3,FALSE)</f>
        <v>MGC Kahler Sandhasen</v>
      </c>
      <c r="F32" s="181"/>
      <c r="G32" s="47" t="str">
        <f>VLOOKUP($L31,Reihenfolge!$B$4:$D$102,3,FALSE)</f>
        <v>MGC Wetzlar</v>
      </c>
      <c r="H32" s="181"/>
      <c r="I32" s="161"/>
      <c r="J32" s="19"/>
      <c r="K32" s="19"/>
      <c r="N32" s="173"/>
      <c r="O32" s="174"/>
      <c r="P32" s="175"/>
    </row>
    <row r="33" spans="1:16" ht="16.2" customHeight="1" thickTop="1" x14ac:dyDescent="0.35">
      <c r="A33" s="137">
        <v>1</v>
      </c>
      <c r="B33" s="139" t="s">
        <v>263</v>
      </c>
      <c r="C33" s="46" t="str">
        <f>VLOOKUP($J33,Reihenfolge!$B$4:$D$102,2,FALSE)</f>
        <v>Kirsten Wimmer</v>
      </c>
      <c r="D33" s="180" t="str">
        <f>VLOOKUP($J33,Reihenfolge!$B$4:$F$102,5,FALSE)</f>
        <v>SW 2</v>
      </c>
      <c r="E33" s="46" t="str">
        <f>VLOOKUP($K33,Reihenfolge!$B$4:$D$102,2,FALSE)</f>
        <v>Hardy Blumhoff</v>
      </c>
      <c r="F33" s="180" t="str">
        <f>VLOOKUP($K33,Reihenfolge!$B$4:$F$102,5,FALSE)</f>
        <v>SM 2</v>
      </c>
      <c r="G33" s="46" t="str">
        <f>VLOOKUP($L33,Reihenfolge!$B$4:$D$102,2,FALSE)</f>
        <v>Cornelia Boock</v>
      </c>
      <c r="H33" s="180" t="str">
        <f>VLOOKUP($L33,Reihenfolge!$B$4:$F$102,5,FALSE)</f>
        <v>SW 2</v>
      </c>
      <c r="I33" s="161">
        <v>3</v>
      </c>
      <c r="J33" s="22">
        <f>IF($I33="L",L31+2,IF($I33="LL",L31+3,L31+1))</f>
        <v>26</v>
      </c>
      <c r="K33" s="22">
        <f>IF($I33=2,"",J33+1)</f>
        <v>27</v>
      </c>
      <c r="L33" s="22">
        <f>IF($I33=2,J33+1,K33+1)</f>
        <v>28</v>
      </c>
      <c r="M33" s="50"/>
      <c r="N33" s="173"/>
      <c r="O33" s="174"/>
      <c r="P33" s="175"/>
    </row>
    <row r="34" spans="1:16" ht="16.2" customHeight="1" thickBot="1" x14ac:dyDescent="0.35">
      <c r="A34" s="138"/>
      <c r="B34" s="140"/>
      <c r="C34" s="47" t="str">
        <f>VLOOKUP($J33,Reihenfolge!$B$4:$D$102,3,FALSE)</f>
        <v>MSC Bensheim-A.</v>
      </c>
      <c r="D34" s="181"/>
      <c r="E34" s="47" t="str">
        <f>VLOOKUP($K33,Reihenfolge!$B$4:$D$102,3,FALSE)</f>
        <v>TSV Dreieichenhain</v>
      </c>
      <c r="F34" s="181"/>
      <c r="G34" s="47" t="str">
        <f>VLOOKUP($L33,Reihenfolge!$B$4:$D$102,3,FALSE)</f>
        <v>MSC Bensheim-A.</v>
      </c>
      <c r="H34" s="181"/>
      <c r="I34" s="161"/>
      <c r="J34" s="19"/>
      <c r="K34" s="19"/>
      <c r="N34" s="173"/>
      <c r="O34" s="174"/>
      <c r="P34" s="175"/>
    </row>
    <row r="35" spans="1:16" ht="16.2" customHeight="1" thickTop="1" x14ac:dyDescent="0.35">
      <c r="A35" s="137">
        <v>1</v>
      </c>
      <c r="B35" s="139" t="s">
        <v>264</v>
      </c>
      <c r="C35" s="46" t="str">
        <f>VLOOKUP($J35,Reihenfolge!$B$4:$D$102,2,FALSE)</f>
        <v>Brigitte Reul</v>
      </c>
      <c r="D35" s="180" t="str">
        <f>VLOOKUP($J35,Reihenfolge!$B$4:$F$102,5,FALSE)</f>
        <v>SW 2</v>
      </c>
      <c r="E35" s="46" t="str">
        <f>VLOOKUP($K35,Reihenfolge!$B$4:$D$102,2,FALSE)</f>
        <v>Erich Drebert</v>
      </c>
      <c r="F35" s="180" t="str">
        <f>VLOOKUP($K35,Reihenfolge!$B$4:$F$102,5,FALSE)</f>
        <v>SM 1</v>
      </c>
      <c r="G35" s="46" t="str">
        <f>VLOOKUP($L35,Reihenfolge!$B$4:$D$102,2,FALSE)</f>
        <v>Hermann Oberding</v>
      </c>
      <c r="H35" s="180" t="str">
        <f>VLOOKUP($L35,Reihenfolge!$B$4:$F$102,5,FALSE)</f>
        <v>SM 2</v>
      </c>
      <c r="I35" s="161">
        <v>3</v>
      </c>
      <c r="J35" s="22">
        <f>IF($I35="L",L33+2,IF($I35="LL",L33+3,L33+1))</f>
        <v>29</v>
      </c>
      <c r="K35" s="22">
        <f>IF($I35=2,"",J35+1)</f>
        <v>30</v>
      </c>
      <c r="L35" s="22">
        <f>IF($I35=2,J35+1,K35+1)</f>
        <v>31</v>
      </c>
      <c r="M35" s="50"/>
      <c r="N35" s="173"/>
      <c r="O35" s="174"/>
      <c r="P35" s="175"/>
    </row>
    <row r="36" spans="1:16" ht="16.2" customHeight="1" thickBot="1" x14ac:dyDescent="0.35">
      <c r="A36" s="138"/>
      <c r="B36" s="140"/>
      <c r="C36" s="47" t="str">
        <f>VLOOKUP($J35,Reihenfolge!$B$4:$D$102,3,FALSE)</f>
        <v>MGC Bad Homburg</v>
      </c>
      <c r="D36" s="181"/>
      <c r="E36" s="47" t="str">
        <f>VLOOKUP($K35,Reihenfolge!$B$4:$D$102,3,FALSE)</f>
        <v>TSV Dreieichenhain</v>
      </c>
      <c r="F36" s="181"/>
      <c r="G36" s="47" t="str">
        <f>VLOOKUP($L35,Reihenfolge!$B$4:$D$102,3,FALSE)</f>
        <v>MGC Wetzlar</v>
      </c>
      <c r="H36" s="181"/>
      <c r="I36" s="161"/>
      <c r="J36" s="19"/>
      <c r="K36" s="19"/>
      <c r="N36" s="173"/>
      <c r="O36" s="174"/>
      <c r="P36" s="175"/>
    </row>
    <row r="37" spans="1:16" ht="16.2" customHeight="1" thickTop="1" x14ac:dyDescent="0.35">
      <c r="A37" s="137">
        <v>1</v>
      </c>
      <c r="B37" s="139" t="s">
        <v>265</v>
      </c>
      <c r="C37" s="48" t="str">
        <f>VLOOKUP($J37,Reihenfolge!$B$4:$D$102,2,FALSE)</f>
        <v>Bernd Heber</v>
      </c>
      <c r="D37" s="180" t="str">
        <f>VLOOKUP($J37,Reihenfolge!$B$4:$F$102,5,FALSE)</f>
        <v>SM 2</v>
      </c>
      <c r="E37" s="48" t="str">
        <f>VLOOKUP($K37,Reihenfolge!$B$4:$D$102,2,FALSE)</f>
        <v>Erich Siebert</v>
      </c>
      <c r="F37" s="180" t="str">
        <f>VLOOKUP($K37,Reihenfolge!$B$4:$F$102,5,FALSE)</f>
        <v>SM 2</v>
      </c>
      <c r="G37" s="48" t="str">
        <f>VLOOKUP($L37,Reihenfolge!$B$4:$D$102,2,FALSE)</f>
        <v>Thomas Langendorf</v>
      </c>
      <c r="H37" s="180" t="str">
        <f>VLOOKUP($L37,Reihenfolge!$B$4:$F$102,5,FALSE)</f>
        <v>SM 2</v>
      </c>
      <c r="I37" s="161">
        <v>3</v>
      </c>
      <c r="J37" s="22">
        <f>IF($I37="L",L35+2,IF($I37="LL",L35+3,L35+1))</f>
        <v>32</v>
      </c>
      <c r="K37" s="22">
        <f>IF($I37=2,"",J37+1)</f>
        <v>33</v>
      </c>
      <c r="L37" s="22">
        <f>IF($I37=2,J37+1,K37+1)</f>
        <v>34</v>
      </c>
      <c r="M37" s="50"/>
      <c r="N37" s="173"/>
      <c r="O37" s="174"/>
      <c r="P37" s="175"/>
    </row>
    <row r="38" spans="1:16" ht="16.2" customHeight="1" thickBot="1" x14ac:dyDescent="0.35">
      <c r="A38" s="138"/>
      <c r="B38" s="140"/>
      <c r="C38" s="47" t="str">
        <f>VLOOKUP($J37,Reihenfolge!$B$4:$D$102,3,FALSE)</f>
        <v>TSV Dreieichenhain</v>
      </c>
      <c r="D38" s="181"/>
      <c r="E38" s="47" t="str">
        <f>VLOOKUP($K37,Reihenfolge!$B$4:$D$102,3,FALSE)</f>
        <v>MGC Wetzlar</v>
      </c>
      <c r="F38" s="181"/>
      <c r="G38" s="47" t="str">
        <f>VLOOKUP($L37,Reihenfolge!$B$4:$D$102,3,FALSE)</f>
        <v>MSC Bensheim-A.</v>
      </c>
      <c r="H38" s="181"/>
      <c r="I38" s="161"/>
      <c r="J38" s="19"/>
      <c r="K38" s="19"/>
      <c r="N38" s="173"/>
      <c r="O38" s="174"/>
      <c r="P38" s="175"/>
    </row>
    <row r="39" spans="1:16" ht="16.2" customHeight="1" thickTop="1" x14ac:dyDescent="0.35">
      <c r="A39" s="137">
        <v>1</v>
      </c>
      <c r="B39" s="139" t="s">
        <v>266</v>
      </c>
      <c r="C39" s="48" t="str">
        <f>VLOOKUP($J39,Reihenfolge!$B$4:$D$102,2,FALSE)</f>
        <v>Werner Meyer</v>
      </c>
      <c r="D39" s="180" t="str">
        <f>VLOOKUP($J39,Reihenfolge!$B$4:$F$102,5,FALSE)</f>
        <v>SM 2</v>
      </c>
      <c r="E39" s="48" t="str">
        <f>VLOOKUP($K39,Reihenfolge!$B$4:$D$102,2,FALSE)</f>
        <v>Patricia Krumay</v>
      </c>
      <c r="F39" s="180" t="str">
        <f>VLOOKUP($K39,Reihenfolge!$B$4:$F$102,5,FALSE)</f>
        <v>SW 1</v>
      </c>
      <c r="G39" s="48" t="str">
        <f>VLOOKUP($L39,Reihenfolge!$B$4:$D$102,2,FALSE)</f>
        <v>Axel Eric Timm</v>
      </c>
      <c r="H39" s="180" t="str">
        <f>VLOOKUP($L39,Reihenfolge!$B$4:$F$102,5,FALSE)</f>
        <v>SM 1</v>
      </c>
      <c r="I39" s="161">
        <v>3</v>
      </c>
      <c r="J39" s="22">
        <f>IF($I39="L",L37+2,IF($I39="LL",L37+3,L37+1))</f>
        <v>35</v>
      </c>
      <c r="K39" s="22">
        <f>IF($I39=2,"",J39+1)</f>
        <v>36</v>
      </c>
      <c r="L39" s="22">
        <f>IF($I39=2,J39+1,K39+1)</f>
        <v>37</v>
      </c>
      <c r="M39" s="50"/>
      <c r="N39" s="173"/>
      <c r="O39" s="174"/>
      <c r="P39" s="175"/>
    </row>
    <row r="40" spans="1:16" ht="16.2" customHeight="1" thickBot="1" x14ac:dyDescent="0.35">
      <c r="A40" s="138"/>
      <c r="B40" s="140"/>
      <c r="C40" s="47" t="str">
        <f>VLOOKUP($J39,Reihenfolge!$B$4:$D$102,3,FALSE)</f>
        <v>TSV Dreieichenhain</v>
      </c>
      <c r="D40" s="181"/>
      <c r="E40" s="47" t="str">
        <f>VLOOKUP($K39,Reihenfolge!$B$4:$D$102,3,FALSE)</f>
        <v>TSV Pfungstadt</v>
      </c>
      <c r="F40" s="181"/>
      <c r="G40" s="47" t="str">
        <f>VLOOKUP($L39,Reihenfolge!$B$4:$D$102,3,FALSE)</f>
        <v>TSV Pfungstadt</v>
      </c>
      <c r="H40" s="181"/>
      <c r="I40" s="161"/>
      <c r="J40" s="19"/>
      <c r="K40" s="19"/>
      <c r="N40" s="177"/>
      <c r="O40" s="178"/>
      <c r="P40" s="179"/>
    </row>
    <row r="41" spans="1:16" ht="16.2" customHeight="1" thickTop="1" x14ac:dyDescent="0.35">
      <c r="A41" s="137">
        <v>1</v>
      </c>
      <c r="B41" s="139" t="s">
        <v>267</v>
      </c>
      <c r="C41" s="48" t="str">
        <f>VLOOKUP($J41,Reihenfolge!$B$4:$D$102,2,FALSE)</f>
        <v>Michael Dittrich</v>
      </c>
      <c r="D41" s="180" t="str">
        <f>VLOOKUP($J41,Reihenfolge!$B$4:$F$102,5,FALSE)</f>
        <v>SM 1</v>
      </c>
      <c r="E41" s="48" t="str">
        <f>VLOOKUP($K41,Reihenfolge!$B$4:$D$102,2,FALSE)</f>
        <v>Christoph Wess</v>
      </c>
      <c r="F41" s="180" t="str">
        <f>VLOOKUP($K41,Reihenfolge!$B$4:$F$102,5,FALSE)</f>
        <v>SM 1</v>
      </c>
      <c r="G41" s="48" t="str">
        <f>VLOOKUP($L41,Reihenfolge!$B$4:$D$102,2,FALSE)</f>
        <v>Harald Kantor</v>
      </c>
      <c r="H41" s="180" t="str">
        <f>VLOOKUP($L41,Reihenfolge!$B$4:$F$102,5,FALSE)</f>
        <v>SM 2</v>
      </c>
      <c r="I41" s="161">
        <v>3</v>
      </c>
      <c r="J41" s="22">
        <f>IF($I41="L",L39+2,IF($I41="LL",L39+3,L39+1))</f>
        <v>38</v>
      </c>
      <c r="K41" s="22">
        <f>IF($I41=2,"",J41+1)</f>
        <v>39</v>
      </c>
      <c r="L41" s="24">
        <f>IF($I41=2,J41+1,K41+1)</f>
        <v>40</v>
      </c>
      <c r="M41" s="50"/>
    </row>
    <row r="42" spans="1:16" ht="16.2" customHeight="1" thickBot="1" x14ac:dyDescent="0.35">
      <c r="A42" s="138"/>
      <c r="B42" s="140"/>
      <c r="C42" s="47" t="str">
        <f>VLOOKUP($J41,Reihenfolge!$B$4:$D$102,3,FALSE)</f>
        <v>MGC putter Künzell</v>
      </c>
      <c r="D42" s="181"/>
      <c r="E42" s="47" t="str">
        <f>VLOOKUP($K41,Reihenfolge!$B$4:$D$102,3,FALSE)</f>
        <v>MGC putter Künzell</v>
      </c>
      <c r="F42" s="181"/>
      <c r="G42" s="47" t="str">
        <f>VLOOKUP($L41,Reihenfolge!$B$4:$D$102,3,FALSE)</f>
        <v>BGSV Bad Homburg</v>
      </c>
      <c r="H42" s="181"/>
      <c r="I42" s="161"/>
      <c r="J42" s="19"/>
      <c r="K42" s="19"/>
      <c r="L42" s="23"/>
      <c r="N42" s="141" t="s">
        <v>352</v>
      </c>
      <c r="O42" s="142"/>
      <c r="P42" s="143"/>
    </row>
    <row r="43" spans="1:16" ht="16.2" customHeight="1" thickTop="1" x14ac:dyDescent="0.35">
      <c r="A43" s="137">
        <v>1</v>
      </c>
      <c r="B43" s="139" t="s">
        <v>268</v>
      </c>
      <c r="C43" s="48" t="str">
        <f>VLOOKUP($J43,Reihenfolge!$B$4:$D$102,2,FALSE)</f>
        <v>Clementine Drebert</v>
      </c>
      <c r="D43" s="180" t="str">
        <f>VLOOKUP($J43,Reihenfolge!$B$4:$F$102,5,FALSE)</f>
        <v>SW 2</v>
      </c>
      <c r="E43" s="48" t="str">
        <f>VLOOKUP($K43,Reihenfolge!$B$4:$D$102,2,FALSE)</f>
        <v>Kerstin Fiedler</v>
      </c>
      <c r="F43" s="180" t="str">
        <f>VLOOKUP($K43,Reihenfolge!$B$4:$F$102,5,FALSE)</f>
        <v>SW 2</v>
      </c>
      <c r="G43" s="48" t="str">
        <f>VLOOKUP($L43,Reihenfolge!$B$4:$D$102,2,FALSE)</f>
        <v>Detlef Hartz</v>
      </c>
      <c r="H43" s="180" t="str">
        <f>VLOOKUP($L43,Reihenfolge!$B$4:$F$102,5,FALSE)</f>
        <v>SM 1</v>
      </c>
      <c r="I43" s="161">
        <v>3</v>
      </c>
      <c r="J43" s="22">
        <f>IF($I43="L",L41+2,IF($I43="LL",L41+3,L41+1))</f>
        <v>41</v>
      </c>
      <c r="K43" s="22">
        <f>IF($I43=2,"",J43+1)</f>
        <v>42</v>
      </c>
      <c r="L43" s="24">
        <f>IF($I43=2,J43+1,K43+1)</f>
        <v>43</v>
      </c>
      <c r="M43" s="50"/>
      <c r="N43" s="144"/>
      <c r="O43" s="145"/>
      <c r="P43" s="146"/>
    </row>
    <row r="44" spans="1:16" ht="16.2" customHeight="1" thickBot="1" x14ac:dyDescent="0.35">
      <c r="A44" s="138"/>
      <c r="B44" s="140"/>
      <c r="C44" s="47" t="str">
        <f>VLOOKUP($J43,Reihenfolge!$B$4:$D$102,3,FALSE)</f>
        <v>TSV Dreieichenhain</v>
      </c>
      <c r="D44" s="181"/>
      <c r="E44" s="47" t="str">
        <f>VLOOKUP($K43,Reihenfolge!$B$4:$D$102,3,FALSE)</f>
        <v>BGSV Aßlar</v>
      </c>
      <c r="F44" s="181"/>
      <c r="G44" s="47" t="str">
        <f>VLOOKUP($L43,Reihenfolge!$B$4:$D$102,3,FALSE)</f>
        <v>BGSV Bad Homburg</v>
      </c>
      <c r="H44" s="181"/>
      <c r="I44" s="161"/>
      <c r="J44" s="19"/>
      <c r="K44" s="19"/>
      <c r="L44" s="23"/>
      <c r="N44" s="144"/>
      <c r="O44" s="145"/>
      <c r="P44" s="146"/>
    </row>
    <row r="45" spans="1:16" ht="16.2" customHeight="1" thickTop="1" x14ac:dyDescent="0.35">
      <c r="A45" s="137">
        <v>1</v>
      </c>
      <c r="B45" s="139" t="s">
        <v>269</v>
      </c>
      <c r="C45" s="48" t="str">
        <f>VLOOKUP($J45,Reihenfolge!$B$4:$D$102,2,FALSE)</f>
        <v>Andreas Priester</v>
      </c>
      <c r="D45" s="180" t="str">
        <f>VLOOKUP($J45,Reihenfolge!$B$4:$F$102,5,FALSE)</f>
        <v>SM 2</v>
      </c>
      <c r="E45" s="48" t="str">
        <f>VLOOKUP($K45,Reihenfolge!$B$4:$D$102,2,FALSE)</f>
        <v>Klaus Schmidt</v>
      </c>
      <c r="F45" s="180" t="str">
        <f>VLOOKUP($K45,Reihenfolge!$B$4:$F$102,5,FALSE)</f>
        <v>SM 2</v>
      </c>
      <c r="G45" s="48" t="str">
        <f>VLOOKUP($L45,Reihenfolge!$B$4:$D$102,2,FALSE)</f>
        <v>Regina Schmidt</v>
      </c>
      <c r="H45" s="180" t="str">
        <f>VLOOKUP($L45,Reihenfolge!$B$4:$F$102,5,FALSE)</f>
        <v>SW 2</v>
      </c>
      <c r="I45" s="161">
        <v>3</v>
      </c>
      <c r="J45" s="22">
        <f>IF($I45="L",L43+2,IF($I45="LL",L43+3,L43+1))</f>
        <v>44</v>
      </c>
      <c r="K45" s="22">
        <f>IF($I45=2,"",J45+1)</f>
        <v>45</v>
      </c>
      <c r="L45" s="24">
        <f>IF($I45=2,J45+1,K45+1)</f>
        <v>46</v>
      </c>
      <c r="M45" s="50"/>
      <c r="N45" s="144"/>
      <c r="O45" s="145"/>
      <c r="P45" s="146"/>
    </row>
    <row r="46" spans="1:16" ht="16.2" customHeight="1" thickBot="1" x14ac:dyDescent="0.35">
      <c r="A46" s="138"/>
      <c r="B46" s="140"/>
      <c r="C46" s="47" t="str">
        <f>VLOOKUP($J45,Reihenfolge!$B$4:$D$102,3,FALSE)</f>
        <v>MGC Bad Homburg</v>
      </c>
      <c r="D46" s="181"/>
      <c r="E46" s="47" t="str">
        <f>VLOOKUP($K45,Reihenfolge!$B$4:$D$102,3,FALSE)</f>
        <v>BGSV Aßlar</v>
      </c>
      <c r="F46" s="181"/>
      <c r="G46" s="47" t="str">
        <f>VLOOKUP($L45,Reihenfolge!$B$4:$D$102,3,FALSE)</f>
        <v>BGSV Aßlar</v>
      </c>
      <c r="H46" s="181"/>
      <c r="I46" s="161"/>
      <c r="J46" s="19"/>
      <c r="K46" s="19"/>
      <c r="L46" s="23"/>
      <c r="N46" s="144"/>
      <c r="O46" s="145"/>
      <c r="P46" s="146"/>
    </row>
    <row r="47" spans="1:16" ht="16.2" customHeight="1" thickTop="1" x14ac:dyDescent="0.35">
      <c r="A47" s="137">
        <v>1</v>
      </c>
      <c r="B47" s="139" t="s">
        <v>270</v>
      </c>
      <c r="C47" s="48" t="str">
        <f>VLOOKUP($J47,Reihenfolge!$B$4:$D$102,2,FALSE)</f>
        <v>Gabriele Faust</v>
      </c>
      <c r="D47" s="180" t="str">
        <f>VLOOKUP($J47,Reihenfolge!$B$4:$F$102,5,FALSE)</f>
        <v>SW 2</v>
      </c>
      <c r="E47" s="48" t="str">
        <f>VLOOKUP($K47,Reihenfolge!$B$4:$D$102,2,FALSE)</f>
        <v>Hermann Ketter</v>
      </c>
      <c r="F47" s="180" t="str">
        <f>VLOOKUP($K47,Reihenfolge!$B$4:$F$102,5,FALSE)</f>
        <v>SM 2</v>
      </c>
      <c r="G47" s="48" t="str">
        <f>VLOOKUP($L47,Reihenfolge!$B$4:$D$102,2,FALSE)</f>
        <v>Michael Jäger</v>
      </c>
      <c r="H47" s="180" t="str">
        <f>VLOOKUP($L47,Reihenfolge!$B$4:$F$102,5,FALSE)</f>
        <v>SM 2</v>
      </c>
      <c r="I47" s="161">
        <v>3</v>
      </c>
      <c r="J47" s="22">
        <f>IF($I47="L",L45+2,IF($I47="LL",L45+3,L45+1))</f>
        <v>47</v>
      </c>
      <c r="K47" s="22">
        <f>IF($I47=2,"",J47+1)</f>
        <v>48</v>
      </c>
      <c r="L47" s="24">
        <f>IF($I47=2,J47+1,K47+1)</f>
        <v>49</v>
      </c>
      <c r="M47" s="50"/>
      <c r="N47" s="144"/>
      <c r="O47" s="145"/>
      <c r="P47" s="146"/>
    </row>
    <row r="48" spans="1:16" ht="16.2" customHeight="1" thickBot="1" x14ac:dyDescent="0.35">
      <c r="A48" s="138"/>
      <c r="B48" s="140"/>
      <c r="C48" s="47" t="str">
        <f>VLOOKUP($J47,Reihenfolge!$B$4:$D$102,3,FALSE)</f>
        <v>MSC Bensheim-A.</v>
      </c>
      <c r="D48" s="181"/>
      <c r="E48" s="47" t="str">
        <f>VLOOKUP($K47,Reihenfolge!$B$4:$D$102,3,FALSE)</f>
        <v>MGC Wetzlar</v>
      </c>
      <c r="F48" s="181"/>
      <c r="G48" s="47" t="str">
        <f>VLOOKUP($L47,Reihenfolge!$B$4:$D$102,3,FALSE)</f>
        <v>BGSV Bad Homburg</v>
      </c>
      <c r="H48" s="181"/>
      <c r="I48" s="161"/>
      <c r="J48" s="19"/>
      <c r="K48" s="19"/>
      <c r="L48" s="23"/>
      <c r="N48" s="144"/>
      <c r="O48" s="145"/>
      <c r="P48" s="146"/>
    </row>
    <row r="49" spans="1:18" ht="16.2" customHeight="1" thickTop="1" x14ac:dyDescent="0.35">
      <c r="A49" s="137">
        <v>1</v>
      </c>
      <c r="B49" s="139" t="s">
        <v>271</v>
      </c>
      <c r="C49" s="48" t="str">
        <f>VLOOKUP($J49,Reihenfolge!$B$4:$D$102,2,FALSE)</f>
        <v>Wolfgang Fiedler</v>
      </c>
      <c r="D49" s="180" t="str">
        <f>VLOOKUP($J49,Reihenfolge!$B$4:$F$102,5,FALSE)</f>
        <v>SM 2</v>
      </c>
      <c r="E49" s="48" t="str">
        <f>VLOOKUP($K49,Reihenfolge!$B$4:$D$102,2,FALSE)</f>
        <v>Wolfgang Weiser</v>
      </c>
      <c r="F49" s="180" t="str">
        <f>VLOOKUP($K49,Reihenfolge!$B$4:$F$102,5,FALSE)</f>
        <v>SM 2</v>
      </c>
      <c r="G49" s="48" t="str">
        <f>VLOOKUP($L49,Reihenfolge!$B$4:$D$102,2,FALSE)</f>
        <v>Jörg Bohlig</v>
      </c>
      <c r="H49" s="180" t="str">
        <f>VLOOKUP($L49,Reihenfolge!$B$4:$F$102,5,FALSE)</f>
        <v>SM 1</v>
      </c>
      <c r="I49" s="161">
        <v>3</v>
      </c>
      <c r="J49" s="22">
        <f>IF($I49="L",L47+2,IF($I49="LL",L47+3,L47+1))</f>
        <v>50</v>
      </c>
      <c r="K49" s="22">
        <f>IF($I49=2,"",J49+1)</f>
        <v>51</v>
      </c>
      <c r="L49" s="24">
        <f>IF($I49=2,J49+1,K49+1)</f>
        <v>52</v>
      </c>
      <c r="M49" s="50"/>
      <c r="N49" s="144"/>
      <c r="O49" s="145"/>
      <c r="P49" s="146"/>
    </row>
    <row r="50" spans="1:18" ht="16.2" customHeight="1" thickBot="1" x14ac:dyDescent="0.35">
      <c r="A50" s="138"/>
      <c r="B50" s="140"/>
      <c r="C50" s="47" t="str">
        <f>VLOOKUP($J49,Reihenfolge!$B$4:$D$102,3,FALSE)</f>
        <v>BGSV Aßlar</v>
      </c>
      <c r="D50" s="181"/>
      <c r="E50" s="47" t="str">
        <f>VLOOKUP($K49,Reihenfolge!$B$4:$D$102,3,FALSE)</f>
        <v>TSV Pfungstadt</v>
      </c>
      <c r="F50" s="181"/>
      <c r="G50" s="47" t="str">
        <f>VLOOKUP($L49,Reihenfolge!$B$4:$D$102,3,FALSE)</f>
        <v>MGC Kahler Sandhasen</v>
      </c>
      <c r="H50" s="181"/>
      <c r="I50" s="161"/>
      <c r="J50" s="19"/>
      <c r="K50" s="19"/>
      <c r="L50" s="23"/>
      <c r="N50" s="147"/>
      <c r="O50" s="148"/>
      <c r="P50" s="149"/>
    </row>
    <row r="51" spans="1:18" ht="16.2" customHeight="1" thickTop="1" x14ac:dyDescent="0.35">
      <c r="A51" s="137">
        <v>1</v>
      </c>
      <c r="B51" s="139" t="s">
        <v>272</v>
      </c>
      <c r="C51" s="48" t="str">
        <f>VLOOKUP($J51,Reihenfolge!$B$4:$D$102,2,FALSE)</f>
        <v>Rolf Frank</v>
      </c>
      <c r="D51" s="180" t="str">
        <f>VLOOKUP($J51,Reihenfolge!$B$4:$F$102,5,FALSE)</f>
        <v>SM 2</v>
      </c>
      <c r="E51" s="48" t="str">
        <f>VLOOKUP($K51,Reihenfolge!$B$4:$D$102,2,FALSE)</f>
        <v>Andreas Krieger</v>
      </c>
      <c r="F51" s="180" t="str">
        <f>VLOOKUP($K51,Reihenfolge!$B$4:$F$102,5,FALSE)</f>
        <v>SM 2</v>
      </c>
      <c r="G51" s="48" t="str">
        <f>VLOOKUP($L51,Reihenfolge!$B$4:$D$102,2,FALSE)</f>
        <v>Reiner Schramm</v>
      </c>
      <c r="H51" s="180" t="str">
        <f>VLOOKUP($L51,Reihenfolge!$B$4:$F$102,5,FALSE)</f>
        <v>SM 2</v>
      </c>
      <c r="I51" s="161">
        <v>3</v>
      </c>
      <c r="J51" s="22">
        <f>IF($I51="L",L49+2,IF($I51="LL",L49+3,L49+1))</f>
        <v>53</v>
      </c>
      <c r="K51" s="22">
        <f>IF($I51=2,"",J51+1)</f>
        <v>54</v>
      </c>
      <c r="L51" s="24">
        <f>IF($I51=2,J51+1,K51+1)</f>
        <v>55</v>
      </c>
      <c r="M51" s="50"/>
    </row>
    <row r="52" spans="1:18" ht="16.2" customHeight="1" thickBot="1" x14ac:dyDescent="0.35">
      <c r="A52" s="138"/>
      <c r="B52" s="140"/>
      <c r="C52" s="47" t="str">
        <f>VLOOKUP($J51,Reihenfolge!$B$4:$D$102,3,FALSE)</f>
        <v>BGSV Bad Homburg</v>
      </c>
      <c r="D52" s="181"/>
      <c r="E52" s="47" t="str">
        <f>VLOOKUP($K51,Reihenfolge!$B$4:$D$102,3,FALSE)</f>
        <v>BGSV Bad Homburg</v>
      </c>
      <c r="F52" s="181"/>
      <c r="G52" s="47" t="str">
        <f>VLOOKUP($L51,Reihenfolge!$B$4:$D$102,3,FALSE)</f>
        <v>BGSV Bad Homburg</v>
      </c>
      <c r="H52" s="181"/>
      <c r="I52" s="161"/>
      <c r="J52" s="19"/>
      <c r="K52" s="19"/>
      <c r="L52" s="23"/>
      <c r="N52" s="150" t="s">
        <v>350</v>
      </c>
      <c r="O52" s="151"/>
      <c r="P52" s="152"/>
    </row>
    <row r="53" spans="1:18" ht="16.2" customHeight="1" thickTop="1" x14ac:dyDescent="0.35">
      <c r="A53" s="137">
        <v>1</v>
      </c>
      <c r="B53" s="139" t="s">
        <v>273</v>
      </c>
      <c r="C53" s="48" t="str">
        <f>VLOOKUP($J53,Reihenfolge!$B$4:$D$102,2,FALSE)</f>
        <v>Wolfgang Flanderka</v>
      </c>
      <c r="D53" s="180" t="str">
        <f>VLOOKUP($J53,Reihenfolge!$B$4:$F$102,5,FALSE)</f>
        <v>SM 2</v>
      </c>
      <c r="E53" s="48" t="e">
        <f>VLOOKUP($K53,Reihenfolge!$B$4:$D$102,2,FALSE)</f>
        <v>#N/A</v>
      </c>
      <c r="F53" s="180" t="e">
        <f>VLOOKUP($K53,Reihenfolge!$B$4:$F$102,5,FALSE)</f>
        <v>#N/A</v>
      </c>
      <c r="G53" s="48" t="str">
        <f>VLOOKUP($L53,Reihenfolge!$B$4:$D$102,2,FALSE)</f>
        <v>Torsten Uhlmann</v>
      </c>
      <c r="H53" s="180" t="str">
        <f>VLOOKUP($L53,Reihenfolge!$B$4:$F$102,5,FALSE)</f>
        <v>SM 1</v>
      </c>
      <c r="I53" s="161">
        <v>2</v>
      </c>
      <c r="J53" s="22">
        <f>IF($I53="L",L51+2,IF($I53="LL",L51+3,L51+1))</f>
        <v>56</v>
      </c>
      <c r="K53" s="22" t="str">
        <f>IF($I53=2,"",J53+1)</f>
        <v/>
      </c>
      <c r="L53" s="24">
        <f>IF($I53=2,J53+1,K53+1)</f>
        <v>57</v>
      </c>
      <c r="M53" s="50"/>
      <c r="N53" s="153"/>
      <c r="O53" s="154"/>
      <c r="P53" s="155"/>
    </row>
    <row r="54" spans="1:18" ht="16.2" customHeight="1" thickBot="1" x14ac:dyDescent="0.35">
      <c r="A54" s="138"/>
      <c r="B54" s="140"/>
      <c r="C54" s="47" t="str">
        <f>VLOOKUP($J53,Reihenfolge!$B$4:$D$102,3,FALSE)</f>
        <v>MGC Kahler Sandhasen</v>
      </c>
      <c r="D54" s="181"/>
      <c r="E54" s="47" t="e">
        <f>VLOOKUP($K53,Reihenfolge!$B$4:$D$102,3,FALSE)</f>
        <v>#N/A</v>
      </c>
      <c r="F54" s="181"/>
      <c r="G54" s="47" t="str">
        <f>VLOOKUP($L53,Reihenfolge!$B$4:$D$102,3,FALSE)</f>
        <v>MGC Kahler Sandhasen</v>
      </c>
      <c r="H54" s="181"/>
      <c r="I54" s="161"/>
      <c r="J54" s="19"/>
      <c r="K54" s="19"/>
      <c r="L54" s="23"/>
      <c r="N54" s="153"/>
      <c r="O54" s="154"/>
      <c r="P54" s="155"/>
    </row>
    <row r="55" spans="1:18" ht="16.2" customHeight="1" thickTop="1" x14ac:dyDescent="0.35">
      <c r="A55" s="137">
        <v>1</v>
      </c>
      <c r="B55" s="139" t="s">
        <v>274</v>
      </c>
      <c r="C55" s="48" t="str">
        <f>VLOOKUP($J55,Reihenfolge!$B$4:$D$102,2,FALSE)</f>
        <v>Petra Uhlmann</v>
      </c>
      <c r="D55" s="180" t="str">
        <f>VLOOKUP($J55,Reihenfolge!$B$4:$F$102,5,FALSE)</f>
        <v>SW 1</v>
      </c>
      <c r="E55" s="48" t="e">
        <f>VLOOKUP($K55,Reihenfolge!$B$4:$D$102,2,FALSE)</f>
        <v>#N/A</v>
      </c>
      <c r="F55" s="180" t="e">
        <f>VLOOKUP($K55,Reihenfolge!$B$4:$F$102,5,FALSE)</f>
        <v>#N/A</v>
      </c>
      <c r="G55" s="48" t="str">
        <f>VLOOKUP($L55,Reihenfolge!$B$4:$D$102,2,FALSE)</f>
        <v>Carmen Wedel</v>
      </c>
      <c r="H55" s="180" t="str">
        <f>VLOOKUP($L55,Reihenfolge!$B$4:$F$102,5,FALSE)</f>
        <v>SW 1</v>
      </c>
      <c r="I55" s="161">
        <v>2</v>
      </c>
      <c r="J55" s="22">
        <f>IF($I55="L",L53+2,IF($I55="LL",L53+3,L53+1))</f>
        <v>58</v>
      </c>
      <c r="K55" s="22" t="str">
        <f>IF($I55=2,"",J55+1)</f>
        <v/>
      </c>
      <c r="L55" s="24">
        <f>IF($I55=2,J55+1,K55+1)</f>
        <v>59</v>
      </c>
      <c r="M55" s="50"/>
      <c r="N55" s="153"/>
      <c r="O55" s="154"/>
      <c r="P55" s="155"/>
      <c r="R55" s="1"/>
    </row>
    <row r="56" spans="1:18" ht="16.2" customHeight="1" thickBot="1" x14ac:dyDescent="0.35">
      <c r="A56" s="138"/>
      <c r="B56" s="140"/>
      <c r="C56" s="47" t="str">
        <f>VLOOKUP($J55,Reihenfolge!$B$4:$D$102,3,FALSE)</f>
        <v>MGC Kahler Sandhasen</v>
      </c>
      <c r="D56" s="181"/>
      <c r="E56" s="47" t="e">
        <f>VLOOKUP($K55,Reihenfolge!$B$4:$D$102,3,FALSE)</f>
        <v>#N/A</v>
      </c>
      <c r="F56" s="181"/>
      <c r="G56" s="47" t="str">
        <f>VLOOKUP($L55,Reihenfolge!$B$4:$D$102,3,FALSE)</f>
        <v>BGSV Bad Homburg</v>
      </c>
      <c r="H56" s="181"/>
      <c r="I56" s="161"/>
      <c r="J56" s="19"/>
      <c r="K56" s="19"/>
      <c r="L56" s="23"/>
      <c r="N56" s="153"/>
      <c r="O56" s="154"/>
      <c r="P56" s="155"/>
    </row>
    <row r="57" spans="1:18" ht="16.2" customHeight="1" thickTop="1" x14ac:dyDescent="0.35">
      <c r="A57" s="137">
        <v>1</v>
      </c>
      <c r="B57" s="139" t="s">
        <v>275</v>
      </c>
      <c r="C57" s="48" t="str">
        <f>VLOOKUP($J57,Reihenfolge!$B$4:$D$102,2,FALSE)</f>
        <v>Temudschin Schäfer</v>
      </c>
      <c r="D57" s="180" t="str">
        <f>VLOOKUP($J57,Reihenfolge!$B$4:$F$102,5,FALSE)</f>
        <v>JM</v>
      </c>
      <c r="E57" s="48" t="str">
        <f>VLOOKUP($K57,Reihenfolge!$B$4:$D$102,2,FALSE)</f>
        <v>Ida Wittstadt</v>
      </c>
      <c r="F57" s="180" t="str">
        <f>VLOOKUP($K57,Reihenfolge!$B$4:$F$102,5,FALSE)</f>
        <v>SCHW</v>
      </c>
      <c r="G57" s="48" t="str">
        <f>VLOOKUP($L57,Reihenfolge!$B$4:$D$102,2,FALSE)</f>
        <v>Anatol Schäfer</v>
      </c>
      <c r="H57" s="180" t="str">
        <f>VLOOKUP($L57,Reihenfolge!$B$4:$F$102,5,FALSE)</f>
        <v>SCHM</v>
      </c>
      <c r="I57" s="161">
        <v>3</v>
      </c>
      <c r="J57" s="22">
        <f>IF($I57="L",L55+2,IF($I57="LL",L55+3,L55+1))</f>
        <v>60</v>
      </c>
      <c r="K57" s="22">
        <f>IF($I57=2,"",J57+1)</f>
        <v>61</v>
      </c>
      <c r="L57" s="24">
        <f>IF($I57=2,J57+1,K57+1)</f>
        <v>62</v>
      </c>
      <c r="M57" s="50"/>
      <c r="N57" s="153"/>
      <c r="O57" s="154"/>
      <c r="P57" s="155"/>
    </row>
    <row r="58" spans="1:18" ht="16.2" customHeight="1" thickBot="1" x14ac:dyDescent="0.35">
      <c r="A58" s="138"/>
      <c r="B58" s="140"/>
      <c r="C58" s="47" t="str">
        <f>VLOOKUP($J57,Reihenfolge!$B$4:$D$102,3,FALSE)</f>
        <v>MGC Bad Homburg</v>
      </c>
      <c r="D58" s="181"/>
      <c r="E58" s="47" t="str">
        <f>VLOOKUP($K57,Reihenfolge!$B$4:$D$102,3,FALSE)</f>
        <v>SG Arheilgen</v>
      </c>
      <c r="F58" s="181"/>
      <c r="G58" s="47" t="str">
        <f>VLOOKUP($L57,Reihenfolge!$B$4:$D$102,3,FALSE)</f>
        <v>MGC Bad Homburg</v>
      </c>
      <c r="H58" s="181"/>
      <c r="I58" s="161"/>
      <c r="J58" s="19"/>
      <c r="K58" s="19"/>
      <c r="L58" s="23"/>
      <c r="N58" s="153"/>
      <c r="O58" s="154"/>
      <c r="P58" s="155"/>
    </row>
    <row r="59" spans="1:18" ht="16.2" customHeight="1" thickTop="1" x14ac:dyDescent="0.35">
      <c r="A59" s="137">
        <v>1</v>
      </c>
      <c r="B59" s="139" t="s">
        <v>276</v>
      </c>
      <c r="C59" s="48" t="str">
        <f>VLOOKUP($J59,Reihenfolge!$B$4:$D$102,2,FALSE)</f>
        <v>Damon Weiß</v>
      </c>
      <c r="D59" s="180" t="str">
        <f>VLOOKUP($J59,Reihenfolge!$B$4:$F$102,5,FALSE)</f>
        <v>JM</v>
      </c>
      <c r="E59" s="48" t="str">
        <f>VLOOKUP($K59,Reihenfolge!$B$4:$D$102,2,FALSE)</f>
        <v>Marlin Zirkenbach</v>
      </c>
      <c r="F59" s="180" t="str">
        <f>VLOOKUP($K59,Reihenfolge!$B$4:$F$102,5,FALSE)</f>
        <v>SCHM</v>
      </c>
      <c r="G59" s="48" t="str">
        <f>VLOOKUP($L59,Reihenfolge!$B$4:$D$102,2,FALSE)</f>
        <v>Levi Tritsch</v>
      </c>
      <c r="H59" s="180" t="str">
        <f>VLOOKUP($L59,Reihenfolge!$B$4:$F$102,5,FALSE)</f>
        <v>JM</v>
      </c>
      <c r="I59" s="161">
        <v>3</v>
      </c>
      <c r="J59" s="22">
        <f>IF($I59="L",L57+2,IF($I59="LL",L57+3,L57+1))</f>
        <v>63</v>
      </c>
      <c r="K59" s="22">
        <f>IF($I59=2,"",J59+1)</f>
        <v>64</v>
      </c>
      <c r="L59" s="24">
        <f>IF($I59=2,J59+1,K59+1)</f>
        <v>65</v>
      </c>
      <c r="M59" s="50"/>
      <c r="N59" s="156"/>
      <c r="O59" s="157"/>
      <c r="P59" s="158"/>
    </row>
    <row r="60" spans="1:18" ht="16.2" customHeight="1" thickBot="1" x14ac:dyDescent="0.35">
      <c r="A60" s="138"/>
      <c r="B60" s="140"/>
      <c r="C60" s="47" t="str">
        <f>VLOOKUP($J59,Reihenfolge!$B$4:$D$102,3,FALSE)</f>
        <v>BGSV Bad Homburg</v>
      </c>
      <c r="D60" s="181"/>
      <c r="E60" s="47" t="str">
        <f>VLOOKUP($K59,Reihenfolge!$B$4:$D$102,3,FALSE)</f>
        <v>MGC Bad Homburg</v>
      </c>
      <c r="F60" s="181"/>
      <c r="G60" s="47" t="str">
        <f>VLOOKUP($L59,Reihenfolge!$B$4:$D$102,3,FALSE)</f>
        <v>SG Arheilgen</v>
      </c>
      <c r="H60" s="181"/>
      <c r="I60" s="161"/>
      <c r="J60" s="19"/>
      <c r="K60" s="19"/>
      <c r="L60" s="23"/>
    </row>
    <row r="61" spans="1:18" ht="16.2" customHeight="1" thickTop="1" x14ac:dyDescent="0.35">
      <c r="A61" s="137">
        <v>1</v>
      </c>
      <c r="B61" s="139" t="s">
        <v>277</v>
      </c>
      <c r="C61" s="48" t="str">
        <f>VLOOKUP($J61,Reihenfolge!$B$4:$D$102,2,FALSE)</f>
        <v>Klaus Friedrich</v>
      </c>
      <c r="D61" s="180" t="str">
        <f>VLOOKUP($J61,Reihenfolge!$B$4:$F$102,5,FALSE)</f>
        <v>SM 1</v>
      </c>
      <c r="E61" s="48" t="str">
        <f>VLOOKUP($K61,Reihenfolge!$B$4:$D$102,2,FALSE)</f>
        <v>Oliver Lindemann</v>
      </c>
      <c r="F61" s="180" t="str">
        <f>VLOOKUP($K61,Reihenfolge!$B$4:$F$102,5,FALSE)</f>
        <v>SM 1</v>
      </c>
      <c r="G61" s="48" t="str">
        <f>VLOOKUP($L61,Reihenfolge!$B$4:$D$102,2,FALSE)</f>
        <v>Harald Buchert</v>
      </c>
      <c r="H61" s="180" t="str">
        <f>VLOOKUP($L61,Reihenfolge!$B$4:$F$102,5,FALSE)</f>
        <v>SM 2</v>
      </c>
      <c r="I61" s="161" t="s">
        <v>314</v>
      </c>
      <c r="J61" s="22">
        <f>IF($I61="L",L59+2,IF($I61="LL",L59+3,L59+1))</f>
        <v>67</v>
      </c>
      <c r="K61" s="22">
        <f>IF($I61=2,"",J61+1)</f>
        <v>68</v>
      </c>
      <c r="L61" s="24">
        <f>IF($I61=2,J61+1,K61+1)</f>
        <v>69</v>
      </c>
      <c r="M61" s="50"/>
      <c r="N61" s="127" t="s">
        <v>357</v>
      </c>
      <c r="O61" s="128"/>
      <c r="P61" s="129"/>
    </row>
    <row r="62" spans="1:18" ht="16.2" customHeight="1" thickBot="1" x14ac:dyDescent="0.35">
      <c r="A62" s="138"/>
      <c r="B62" s="140"/>
      <c r="C62" s="47" t="str">
        <f>VLOOKUP($J61,Reihenfolge!$B$4:$D$102,3,FALSE)</f>
        <v>MGC Wetzlar</v>
      </c>
      <c r="D62" s="181"/>
      <c r="E62" s="47" t="str">
        <f>VLOOKUP($K61,Reihenfolge!$B$4:$D$102,3,FALSE)</f>
        <v>MGC Bad Homburg</v>
      </c>
      <c r="F62" s="181"/>
      <c r="G62" s="47" t="str">
        <f>VLOOKUP($L61,Reihenfolge!$B$4:$D$102,3,FALSE)</f>
        <v>MSC Bensheim-A.</v>
      </c>
      <c r="H62" s="181"/>
      <c r="I62" s="161"/>
      <c r="J62" s="19"/>
      <c r="K62" s="19"/>
      <c r="L62" s="23"/>
      <c r="N62" s="130"/>
      <c r="O62" s="131"/>
      <c r="P62" s="132"/>
    </row>
    <row r="63" spans="1:18" ht="16.2" customHeight="1" thickTop="1" x14ac:dyDescent="0.35">
      <c r="A63" s="137">
        <v>1</v>
      </c>
      <c r="B63" s="139" t="s">
        <v>278</v>
      </c>
      <c r="C63" s="48" t="str">
        <f>VLOOKUP($J63,Reihenfolge!$B$4:$D$102,2,FALSE)</f>
        <v>Alois Kaisr</v>
      </c>
      <c r="D63" s="180" t="str">
        <f>VLOOKUP($J63,Reihenfolge!$B$4:$F$102,5,FALSE)</f>
        <v>SM 2</v>
      </c>
      <c r="E63" s="48" t="str">
        <f>VLOOKUP($K63,Reihenfolge!$B$4:$D$102,2,FALSE)</f>
        <v>Peter Joch</v>
      </c>
      <c r="F63" s="180" t="str">
        <f>VLOOKUP($K63,Reihenfolge!$B$4:$F$102,5,FALSE)</f>
        <v>SM 1</v>
      </c>
      <c r="G63" s="48" t="str">
        <f>VLOOKUP($L63,Reihenfolge!$B$4:$D$102,2,FALSE)</f>
        <v>Oliver Isenbiel</v>
      </c>
      <c r="H63" s="180" t="str">
        <f>VLOOKUP($L63,Reihenfolge!$B$4:$F$102,5,FALSE)</f>
        <v>SM 1</v>
      </c>
      <c r="I63" s="161">
        <v>3</v>
      </c>
      <c r="J63" s="22">
        <f>IF($I63="L",L61+2,IF($I63="LL",L61+3,L61+1))</f>
        <v>70</v>
      </c>
      <c r="K63" s="22">
        <f>IF($I63=2,"",J63+1)</f>
        <v>71</v>
      </c>
      <c r="L63" s="24">
        <f>IF($I63=2,J63+1,K63+1)</f>
        <v>72</v>
      </c>
      <c r="M63" s="50"/>
      <c r="N63" s="130"/>
      <c r="O63" s="131"/>
      <c r="P63" s="132"/>
    </row>
    <row r="64" spans="1:18" ht="16.2" customHeight="1" thickBot="1" x14ac:dyDescent="0.35">
      <c r="A64" s="138"/>
      <c r="B64" s="140"/>
      <c r="C64" s="47" t="str">
        <f>VLOOKUP($J63,Reihenfolge!$B$4:$D$102,3,FALSE)</f>
        <v>BGSV Aßlar</v>
      </c>
      <c r="D64" s="181"/>
      <c r="E64" s="47" t="str">
        <f>VLOOKUP($K63,Reihenfolge!$B$4:$D$102,3,FALSE)</f>
        <v>MSC Bensheim-A.</v>
      </c>
      <c r="F64" s="181"/>
      <c r="G64" s="47" t="str">
        <f>VLOOKUP($L63,Reihenfolge!$B$4:$D$102,3,FALSE)</f>
        <v>MSC Bensheim-A.</v>
      </c>
      <c r="H64" s="181"/>
      <c r="I64" s="161"/>
      <c r="J64" s="19"/>
      <c r="K64" s="19"/>
      <c r="L64" s="23"/>
      <c r="N64" s="133"/>
      <c r="O64" s="134"/>
      <c r="P64" s="135"/>
    </row>
    <row r="65" spans="1:16" ht="16.2" customHeight="1" thickTop="1" x14ac:dyDescent="0.35">
      <c r="A65" s="137">
        <v>1</v>
      </c>
      <c r="B65" s="139" t="s">
        <v>279</v>
      </c>
      <c r="C65" s="48" t="str">
        <f>VLOOKUP($J65,Reihenfolge!$B$4:$D$102,2,FALSE)</f>
        <v>Gerhard Nickel</v>
      </c>
      <c r="D65" s="180" t="str">
        <f>VLOOKUP($J65,Reihenfolge!$B$4:$F$102,5,FALSE)</f>
        <v>SM 2</v>
      </c>
      <c r="E65" s="48" t="str">
        <f>VLOOKUP($K65,Reihenfolge!$B$4:$D$102,2,FALSE)</f>
        <v>Timm Schneider</v>
      </c>
      <c r="F65" s="180" t="str">
        <f>VLOOKUP($K65,Reihenfolge!$B$4:$F$102,5,FALSE)</f>
        <v>SM 1</v>
      </c>
      <c r="G65" s="48" t="str">
        <f>VLOOKUP($L65,Reihenfolge!$B$4:$D$102,2,FALSE)</f>
        <v>Susanne Parr</v>
      </c>
      <c r="H65" s="180" t="str">
        <f>VLOOKUP($L65,Reihenfolge!$B$4:$F$102,5,FALSE)</f>
        <v>SW 2</v>
      </c>
      <c r="I65" s="161">
        <v>3</v>
      </c>
      <c r="J65" s="22">
        <f>IF($I65="L",L63+2,IF($I65="LL",L63+3,L63+1))</f>
        <v>73</v>
      </c>
      <c r="K65" s="22">
        <f>IF($I65=2,"",J65+1)</f>
        <v>74</v>
      </c>
      <c r="L65" s="24">
        <f>IF($I65=2,J65+1,K65+1)</f>
        <v>75</v>
      </c>
      <c r="M65" s="50"/>
      <c r="N65" s="5"/>
      <c r="O65" s="5"/>
      <c r="P65" s="5"/>
    </row>
    <row r="66" spans="1:16" ht="16.2" customHeight="1" thickBot="1" x14ac:dyDescent="0.35">
      <c r="A66" s="138"/>
      <c r="B66" s="140"/>
      <c r="C66" s="47" t="str">
        <f>VLOOKUP($J65,Reihenfolge!$B$4:$D$102,3,FALSE)</f>
        <v>MGC Wetzlar</v>
      </c>
      <c r="D66" s="181"/>
      <c r="E66" s="47" t="str">
        <f>VLOOKUP($K65,Reihenfolge!$B$4:$D$102,3,FALSE)</f>
        <v>MGC Bad Homburg</v>
      </c>
      <c r="F66" s="181"/>
      <c r="G66" s="47" t="str">
        <f>VLOOKUP($L65,Reihenfolge!$B$4:$D$102,3,FALSE)</f>
        <v>MSC Bensheim-A.</v>
      </c>
      <c r="H66" s="181"/>
      <c r="I66" s="161"/>
      <c r="J66" s="19"/>
      <c r="K66" s="19"/>
      <c r="L66" s="23"/>
      <c r="N66" s="5"/>
      <c r="O66" s="5"/>
      <c r="P66" s="5"/>
    </row>
    <row r="67" spans="1:16" ht="16.2" customHeight="1" thickTop="1" x14ac:dyDescent="0.35">
      <c r="A67" s="137">
        <v>1</v>
      </c>
      <c r="B67" s="139" t="s">
        <v>280</v>
      </c>
      <c r="C67" s="48" t="str">
        <f>VLOOKUP($J67,Reihenfolge!$B$4:$D$102,2,FALSE)</f>
        <v>Franziska Arnold</v>
      </c>
      <c r="D67" s="180" t="str">
        <f>VLOOKUP($J67,Reihenfolge!$B$4:$F$102,5,FALSE)</f>
        <v>SW 2</v>
      </c>
      <c r="E67" s="48" t="str">
        <f>VLOOKUP($K67,Reihenfolge!$B$4:$D$102,2,FALSE)</f>
        <v>Hans-Peter Fritsch</v>
      </c>
      <c r="F67" s="180" t="str">
        <f>VLOOKUP($K67,Reihenfolge!$B$4:$F$102,5,FALSE)</f>
        <v>SM 2</v>
      </c>
      <c r="G67" s="48" t="str">
        <f>VLOOKUP($L67,Reihenfolge!$B$4:$D$102,2,FALSE)</f>
        <v>Jörg Weirich</v>
      </c>
      <c r="H67" s="180" t="str">
        <f>VLOOKUP($L67,Reihenfolge!$B$4:$F$102,5,FALSE)</f>
        <v>SM 1</v>
      </c>
      <c r="I67" s="161">
        <v>3</v>
      </c>
      <c r="J67" s="22">
        <f>IF($I67="L",L65+2,IF($I67="LL",L65+3,L65+1))</f>
        <v>76</v>
      </c>
      <c r="K67" s="22">
        <f>IF($I67=2,"",J67+1)</f>
        <v>77</v>
      </c>
      <c r="L67" s="24">
        <f>IF($I67=2,J67+1,K67+1)</f>
        <v>78</v>
      </c>
      <c r="M67" s="50"/>
      <c r="N67" s="5"/>
      <c r="O67" s="5"/>
      <c r="P67" s="5"/>
    </row>
    <row r="68" spans="1:16" ht="16.2" customHeight="1" thickBot="1" x14ac:dyDescent="0.35">
      <c r="A68" s="138"/>
      <c r="B68" s="140"/>
      <c r="C68" s="47" t="str">
        <f>VLOOKUP($J67,Reihenfolge!$B$4:$D$102,3,FALSE)</f>
        <v>BGSV Aßlar</v>
      </c>
      <c r="D68" s="181"/>
      <c r="E68" s="47" t="str">
        <f>VLOOKUP($K67,Reihenfolge!$B$4:$D$102,3,FALSE)</f>
        <v>MSC Bensheim-A.</v>
      </c>
      <c r="F68" s="181"/>
      <c r="G68" s="47" t="str">
        <f>VLOOKUP($L67,Reihenfolge!$B$4:$D$102,3,FALSE)</f>
        <v>MSC Bensheim-A.</v>
      </c>
      <c r="H68" s="181"/>
      <c r="I68" s="161"/>
      <c r="J68" s="19"/>
      <c r="K68" s="19"/>
      <c r="L68" s="27"/>
      <c r="N68" s="5"/>
      <c r="O68" s="5"/>
      <c r="P68" s="5"/>
    </row>
    <row r="69" spans="1:16" ht="16.2" customHeight="1" thickTop="1" x14ac:dyDescent="0.35">
      <c r="A69" s="137">
        <v>1</v>
      </c>
      <c r="B69" s="139" t="s">
        <v>281</v>
      </c>
      <c r="C69" s="48" t="str">
        <f>VLOOKUP($J69,Reihenfolge!$B$4:$D$102,2,FALSE)</f>
        <v>Norbert Probost</v>
      </c>
      <c r="D69" s="180" t="str">
        <f>VLOOKUP($J69,Reihenfolge!$B$4:$F$102,5,FALSE)</f>
        <v>SM 2</v>
      </c>
      <c r="E69" s="48" t="str">
        <f>VLOOKUP($K69,Reihenfolge!$B$4:$D$102,2,FALSE)</f>
        <v>Volker Bartmann</v>
      </c>
      <c r="F69" s="180" t="str">
        <f>VLOOKUP($K69,Reihenfolge!$B$4:$F$102,5,FALSE)</f>
        <v>SM 1</v>
      </c>
      <c r="G69" s="48" t="str">
        <f>VLOOKUP($L69,Reihenfolge!$B$4:$D$102,2,FALSE)</f>
        <v>Marion Kober</v>
      </c>
      <c r="H69" s="180" t="str">
        <f>VLOOKUP($L69,Reihenfolge!$B$4:$F$102,5,FALSE)</f>
        <v>SW 1</v>
      </c>
      <c r="I69" s="161">
        <v>3</v>
      </c>
      <c r="J69" s="22">
        <f>IF($I69="L",L67+2,IF($I69="LL",L67+3,L67+1))</f>
        <v>79</v>
      </c>
      <c r="K69" s="22">
        <f>IF($I69=2,"",J69+1)</f>
        <v>80</v>
      </c>
      <c r="L69" s="24">
        <f>IF($I69=2,J69+1,K69+1)</f>
        <v>81</v>
      </c>
      <c r="M69" s="50"/>
      <c r="N69" s="5"/>
      <c r="O69" s="5"/>
      <c r="P69" s="5"/>
    </row>
    <row r="70" spans="1:16" ht="16.2" customHeight="1" thickBot="1" x14ac:dyDescent="0.35">
      <c r="A70" s="138"/>
      <c r="B70" s="140"/>
      <c r="C70" s="47" t="str">
        <f>VLOOKUP($J69,Reihenfolge!$B$4:$D$102,3,FALSE)</f>
        <v>MGC Wetzlar</v>
      </c>
      <c r="D70" s="181"/>
      <c r="E70" s="47" t="str">
        <f>VLOOKUP($K69,Reihenfolge!$B$4:$D$102,3,FALSE)</f>
        <v>MGC Bad Homburg</v>
      </c>
      <c r="F70" s="181"/>
      <c r="G70" s="47" t="str">
        <f>VLOOKUP($L69,Reihenfolge!$B$4:$D$102,3,FALSE)</f>
        <v>MSC Bensheim-A.</v>
      </c>
      <c r="H70" s="181"/>
      <c r="I70" s="161"/>
      <c r="J70" s="19"/>
      <c r="K70" s="26"/>
      <c r="L70" s="27"/>
    </row>
    <row r="71" spans="1:16" ht="18.600000000000001" customHeight="1" thickTop="1" x14ac:dyDescent="0.35">
      <c r="A71" s="137">
        <v>1</v>
      </c>
      <c r="B71" s="139" t="s">
        <v>282</v>
      </c>
      <c r="C71" s="48" t="str">
        <f>VLOOKUP($J71,Reihenfolge!$B$4:$D$102,2,FALSE)</f>
        <v>Günter Arnold</v>
      </c>
      <c r="D71" s="180" t="str">
        <f>VLOOKUP($J71,Reihenfolge!$B$4:$F$102,5,FALSE)</f>
        <v>SM 2</v>
      </c>
      <c r="E71" s="48" t="str">
        <f>VLOOKUP($K71,Reihenfolge!$B$4:$D$102,2,FALSE)</f>
        <v>Peter Droste</v>
      </c>
      <c r="F71" s="180" t="str">
        <f>VLOOKUP($K71,Reihenfolge!$B$4:$F$102,5,FALSE)</f>
        <v>SM 2</v>
      </c>
      <c r="G71" s="48" t="str">
        <f>VLOOKUP($L71,Reihenfolge!$B$4:$D$102,2,FALSE)</f>
        <v>Reinhold Hilß</v>
      </c>
      <c r="H71" s="180" t="str">
        <f>VLOOKUP($L71,Reihenfolge!$B$4:$F$102,5,FALSE)</f>
        <v>SM 2</v>
      </c>
      <c r="I71" s="161">
        <v>3</v>
      </c>
      <c r="J71" s="22">
        <f>IF($I71="L",L69+2,IF($I71="LL",L69+3,L69+1))</f>
        <v>82</v>
      </c>
      <c r="K71" s="22">
        <f>IF($I71=2,"",J71+1)</f>
        <v>83</v>
      </c>
      <c r="L71" s="24">
        <f>IF($I71=2,J71+1,K71+1)</f>
        <v>84</v>
      </c>
      <c r="M71" s="50"/>
    </row>
    <row r="72" spans="1:16" ht="15" customHeight="1" thickBot="1" x14ac:dyDescent="0.35">
      <c r="A72" s="138"/>
      <c r="B72" s="140"/>
      <c r="C72" s="47" t="str">
        <f>VLOOKUP($J71,Reihenfolge!$B$4:$D$102,3,FALSE)</f>
        <v>BGSV Aßlar</v>
      </c>
      <c r="D72" s="181"/>
      <c r="E72" s="47" t="str">
        <f>VLOOKUP($K71,Reihenfolge!$B$4:$D$102,3,FALSE)</f>
        <v>MSC Bensheim-A.</v>
      </c>
      <c r="F72" s="181"/>
      <c r="G72" s="47" t="str">
        <f>VLOOKUP($L71,Reihenfolge!$B$4:$D$102,3,FALSE)</f>
        <v>MSC Bensheim-A.</v>
      </c>
      <c r="H72" s="181"/>
      <c r="I72" s="161"/>
      <c r="J72" s="19"/>
      <c r="K72" s="26"/>
      <c r="L72" s="27"/>
    </row>
    <row r="73" spans="1:16" ht="18.600000000000001" customHeight="1" thickTop="1" x14ac:dyDescent="0.35">
      <c r="A73" s="20">
        <v>1</v>
      </c>
      <c r="B73" s="17" t="s">
        <v>283</v>
      </c>
      <c r="C73" s="48" t="str">
        <f>VLOOKUP($J73,Reihenfolge!$B$4:$D$102,2,FALSE)</f>
        <v>Kai Schrader</v>
      </c>
      <c r="D73" s="180" t="str">
        <f>VLOOKUP($J73,Reihenfolge!$B$4:$F$102,5,FALSE)</f>
        <v>SM 1</v>
      </c>
      <c r="E73" s="48" t="str">
        <f>VLOOKUP($K73,Reihenfolge!$B$4:$D$102,2,FALSE)</f>
        <v>Mirko Baic´</v>
      </c>
      <c r="F73" s="180" t="str">
        <f>VLOOKUP($K73,Reihenfolge!$B$4:$F$102,5,FALSE)</f>
        <v>SM 2</v>
      </c>
      <c r="G73" s="48" t="str">
        <f>VLOOKUP($L73,Reihenfolge!$B$4:$D$102,2,FALSE)</f>
        <v>Andreas Träger</v>
      </c>
      <c r="H73" s="180" t="str">
        <f>VLOOKUP($L73,Reihenfolge!$B$4:$F$102,5,FALSE)</f>
        <v>SM 2</v>
      </c>
      <c r="I73" s="161">
        <v>3</v>
      </c>
      <c r="J73" s="22">
        <f>IF($I73="L",L71+2,IF($I73="LL",L71+3,L71+1))</f>
        <v>85</v>
      </c>
      <c r="K73" s="22">
        <f>IF($I73=2,"",J73+1)</f>
        <v>86</v>
      </c>
      <c r="L73" s="24">
        <f>IF($I73=2,J73+1,K73+1)</f>
        <v>87</v>
      </c>
      <c r="M73" s="50"/>
    </row>
    <row r="74" spans="1:16" ht="15" customHeight="1" thickBot="1" x14ac:dyDescent="0.35">
      <c r="A74" s="21"/>
      <c r="B74" s="18"/>
      <c r="C74" s="47" t="str">
        <f>VLOOKUP($J73,Reihenfolge!$B$4:$D$102,3,FALSE)</f>
        <v>MGC Wetzlar</v>
      </c>
      <c r="D74" s="181"/>
      <c r="E74" s="47" t="str">
        <f>VLOOKUP($K73,Reihenfolge!$B$4:$D$102,3,FALSE)</f>
        <v>MGC Bad Homburg</v>
      </c>
      <c r="F74" s="181"/>
      <c r="G74" s="47" t="str">
        <f>VLOOKUP($L73,Reihenfolge!$B$4:$D$102,3,FALSE)</f>
        <v>MSC Bensheim-A.</v>
      </c>
      <c r="H74" s="181"/>
      <c r="I74" s="161"/>
      <c r="J74" s="19"/>
      <c r="K74" s="26"/>
      <c r="L74" s="27"/>
    </row>
    <row r="75" spans="1:16" ht="18.600000000000001" customHeight="1" thickTop="1" x14ac:dyDescent="0.35">
      <c r="A75" s="20">
        <v>1</v>
      </c>
      <c r="B75" s="17">
        <v>31</v>
      </c>
      <c r="C75" s="48" t="str">
        <f>VLOOKUP($J75,Reihenfolge!$B$4:$D$102,2,FALSE)</f>
        <v>Andree Cech</v>
      </c>
      <c r="D75" s="180" t="str">
        <f>VLOOKUP($J75,Reihenfolge!$B$4:$F$102,5,FALSE)</f>
        <v>SM 1</v>
      </c>
      <c r="E75" s="48" t="str">
        <f>VLOOKUP($K75,Reihenfolge!$B$4:$D$102,2,FALSE)</f>
        <v>Horst Jung</v>
      </c>
      <c r="F75" s="180" t="str">
        <f>VLOOKUP($K75,Reihenfolge!$B$4:$F$102,5,FALSE)</f>
        <v>SM 2</v>
      </c>
      <c r="G75" s="48" t="str">
        <f>VLOOKUP($L75,Reihenfolge!$B$4:$D$102,2,FALSE)</f>
        <v>Hannes Klee</v>
      </c>
      <c r="H75" s="180" t="str">
        <f>VLOOKUP($L75,Reihenfolge!$B$4:$F$102,5,FALSE)</f>
        <v>SM 2</v>
      </c>
      <c r="I75" s="161">
        <v>3</v>
      </c>
      <c r="J75" s="22">
        <f>IF($I75="L",L73+2,IF($I75="LL",L73+3,L73+1))</f>
        <v>88</v>
      </c>
      <c r="K75" s="22">
        <f>IF($I75=2,"",J75+1)</f>
        <v>89</v>
      </c>
      <c r="L75" s="24">
        <f>IF($I75=2,J75+1,K75+1)</f>
        <v>90</v>
      </c>
      <c r="M75" s="50"/>
    </row>
    <row r="76" spans="1:16" ht="15" customHeight="1" thickBot="1" x14ac:dyDescent="0.35">
      <c r="A76" s="21"/>
      <c r="B76" s="18"/>
      <c r="C76" s="47" t="str">
        <f>VLOOKUP($J75,Reihenfolge!$B$4:$D$102,3,FALSE)</f>
        <v>BGSV Aßlar</v>
      </c>
      <c r="D76" s="181"/>
      <c r="E76" s="47" t="str">
        <f>VLOOKUP($K75,Reihenfolge!$B$4:$D$102,3,FALSE)</f>
        <v>MSC Bensheim-A.</v>
      </c>
      <c r="F76" s="181"/>
      <c r="G76" s="47" t="str">
        <f>VLOOKUP($L75,Reihenfolge!$B$4:$D$102,3,FALSE)</f>
        <v>MSC Bensheim-A.</v>
      </c>
      <c r="H76" s="181"/>
      <c r="I76" s="161"/>
      <c r="J76" s="19"/>
      <c r="K76" s="26"/>
      <c r="L76" s="27"/>
    </row>
    <row r="77" spans="1:16" ht="18.600000000000001" customHeight="1" thickTop="1" x14ac:dyDescent="0.35">
      <c r="A77" s="20">
        <v>1</v>
      </c>
      <c r="B77" s="17">
        <v>32</v>
      </c>
      <c r="C77" s="48" t="e">
        <f>VLOOKUP($J77,Reihenfolge!$B$4:$D$102,2,FALSE)</f>
        <v>#N/A</v>
      </c>
      <c r="D77" s="180" t="e">
        <f>VLOOKUP($J77,Reihenfolge!$B$4:$F$102,5,FALSE)</f>
        <v>#N/A</v>
      </c>
      <c r="E77" s="48" t="e">
        <f>VLOOKUP($K77,Reihenfolge!$B$4:$D$102,2,FALSE)</f>
        <v>#N/A</v>
      </c>
      <c r="F77" s="180" t="e">
        <f>VLOOKUP($K77,Reihenfolge!$B$4:$F$102,5,FALSE)</f>
        <v>#N/A</v>
      </c>
      <c r="G77" s="48" t="e">
        <f>VLOOKUP($L77,Reihenfolge!$B$4:$D$102,2,FALSE)</f>
        <v>#N/A</v>
      </c>
      <c r="H77" s="180" t="e">
        <f>VLOOKUP($L77,Reihenfolge!$B$4:$F$102,5,FALSE)</f>
        <v>#N/A</v>
      </c>
      <c r="I77" s="161">
        <v>3</v>
      </c>
      <c r="J77" s="22">
        <f>IF($I77="L",L75+2,IF($I77="LL",L75+3,L75+1))</f>
        <v>91</v>
      </c>
      <c r="K77" s="22">
        <f>IF($I77=2,"",J77+1)</f>
        <v>92</v>
      </c>
      <c r="L77" s="24">
        <f>IF($I77=2,J77+1,K77+1)</f>
        <v>93</v>
      </c>
      <c r="M77" s="50"/>
    </row>
    <row r="78" spans="1:16" ht="15" customHeight="1" thickBot="1" x14ac:dyDescent="0.35">
      <c r="A78" s="21"/>
      <c r="B78" s="18"/>
      <c r="C78" s="47" t="e">
        <f>VLOOKUP($J77,Reihenfolge!$B$4:$D$102,3,FALSE)</f>
        <v>#N/A</v>
      </c>
      <c r="D78" s="181"/>
      <c r="E78" s="47" t="e">
        <f>VLOOKUP($K77,Reihenfolge!$B$4:$D$102,3,FALSE)</f>
        <v>#N/A</v>
      </c>
      <c r="F78" s="181"/>
      <c r="G78" s="47" t="e">
        <f>VLOOKUP($L77,Reihenfolge!$B$4:$D$102,3,FALSE)</f>
        <v>#N/A</v>
      </c>
      <c r="H78" s="181"/>
      <c r="I78" s="161"/>
      <c r="J78" s="19"/>
      <c r="K78" s="26"/>
      <c r="L78" s="27"/>
    </row>
    <row r="79" spans="1:16" ht="18.600000000000001" customHeight="1" thickTop="1" x14ac:dyDescent="0.35">
      <c r="A79" s="20">
        <v>1</v>
      </c>
      <c r="B79" s="17">
        <v>33</v>
      </c>
      <c r="C79" s="48" t="e">
        <f>VLOOKUP($J79,Reihenfolge!$B$4:$D$102,2,FALSE)</f>
        <v>#N/A</v>
      </c>
      <c r="D79" s="180" t="e">
        <f>VLOOKUP($J79,Reihenfolge!$B$4:$F$102,5,FALSE)</f>
        <v>#N/A</v>
      </c>
      <c r="E79" s="48" t="e">
        <f>VLOOKUP($K79,Reihenfolge!$B$4:$D$102,2,FALSE)</f>
        <v>#N/A</v>
      </c>
      <c r="F79" s="180" t="e">
        <f>VLOOKUP($K79,Reihenfolge!$B$4:$F$102,5,FALSE)</f>
        <v>#N/A</v>
      </c>
      <c r="G79" s="48" t="e">
        <f>VLOOKUP($L79,Reihenfolge!$B$4:$D$102,2,FALSE)</f>
        <v>#N/A</v>
      </c>
      <c r="H79" s="180" t="e">
        <f>VLOOKUP($L79,Reihenfolge!$B$4:$F$102,5,FALSE)</f>
        <v>#N/A</v>
      </c>
      <c r="I79" s="161">
        <v>3</v>
      </c>
      <c r="J79" s="22">
        <f>IF($I79="L",L77+2,IF($I79="LL",L77+3,L77+1))</f>
        <v>94</v>
      </c>
      <c r="K79" s="22">
        <f>IF($I79=2,"",J79+1)</f>
        <v>95</v>
      </c>
      <c r="L79" s="24">
        <f>IF($I79=2,J79+1,K79+1)</f>
        <v>96</v>
      </c>
      <c r="M79" s="50"/>
    </row>
    <row r="80" spans="1:16" ht="15" customHeight="1" thickBot="1" x14ac:dyDescent="0.35">
      <c r="A80" s="21"/>
      <c r="B80" s="18"/>
      <c r="C80" s="47" t="e">
        <f>VLOOKUP($J79,Reihenfolge!$B$4:$D$102,3,FALSE)</f>
        <v>#N/A</v>
      </c>
      <c r="D80" s="181"/>
      <c r="E80" s="47" t="e">
        <f>VLOOKUP($K79,Reihenfolge!$B$4:$D$102,3,FALSE)</f>
        <v>#N/A</v>
      </c>
      <c r="F80" s="181"/>
      <c r="G80" s="47" t="e">
        <f>VLOOKUP($L79,Reihenfolge!$B$4:$D$102,3,FALSE)</f>
        <v>#N/A</v>
      </c>
      <c r="H80" s="181"/>
      <c r="I80" s="161"/>
      <c r="J80" s="19"/>
      <c r="K80" s="26"/>
      <c r="L80" s="27"/>
    </row>
    <row r="81" spans="1:8" ht="15" thickTop="1" x14ac:dyDescent="0.3">
      <c r="D81" s="49">
        <f>33-COUNTIF(D15:D80,#N/A)</f>
        <v>31</v>
      </c>
      <c r="E81" s="100"/>
      <c r="F81" s="49">
        <f>33-COUNTIF(F15:F80,#N/A)</f>
        <v>27</v>
      </c>
      <c r="G81" s="100"/>
      <c r="H81" s="49">
        <f>33-COUNTIF(H15:H80,#N/A)</f>
        <v>31</v>
      </c>
    </row>
    <row r="82" spans="1:8" ht="18" x14ac:dyDescent="0.3">
      <c r="C82" s="56" t="s">
        <v>358</v>
      </c>
      <c r="D82" s="104">
        <f>D81+F81+H81</f>
        <v>89</v>
      </c>
    </row>
    <row r="84" spans="1:8" ht="18" x14ac:dyDescent="0.3">
      <c r="C84" s="56" t="s">
        <v>315</v>
      </c>
      <c r="D84" s="55">
        <v>0</v>
      </c>
      <c r="E84" s="57" t="s">
        <v>333</v>
      </c>
    </row>
    <row r="86" spans="1:8" ht="22.8" customHeight="1" x14ac:dyDescent="0.3">
      <c r="C86" s="56" t="s">
        <v>351</v>
      </c>
      <c r="D86" s="54" t="s">
        <v>348</v>
      </c>
    </row>
    <row r="87" spans="1:8" hidden="1" x14ac:dyDescent="0.3">
      <c r="A87" s="1">
        <v>0</v>
      </c>
      <c r="B87" t="s">
        <v>348</v>
      </c>
    </row>
    <row r="88" spans="1:8" hidden="1" x14ac:dyDescent="0.3">
      <c r="A88" s="1">
        <v>1</v>
      </c>
      <c r="B88" t="s">
        <v>349</v>
      </c>
    </row>
    <row r="89" spans="1:8" hidden="1" x14ac:dyDescent="0.3">
      <c r="A89" s="1">
        <v>2</v>
      </c>
    </row>
    <row r="90" spans="1:8" hidden="1" x14ac:dyDescent="0.3">
      <c r="A90" s="1">
        <v>3</v>
      </c>
    </row>
    <row r="91" spans="1:8" hidden="1" x14ac:dyDescent="0.3">
      <c r="A91" s="1">
        <v>4</v>
      </c>
    </row>
    <row r="92" spans="1:8" hidden="1" x14ac:dyDescent="0.3">
      <c r="A92" s="1">
        <v>5</v>
      </c>
    </row>
    <row r="93" spans="1:8" hidden="1" x14ac:dyDescent="0.3">
      <c r="A93" s="1">
        <v>6</v>
      </c>
    </row>
    <row r="94" spans="1:8" hidden="1" x14ac:dyDescent="0.3">
      <c r="A94" s="1">
        <v>-1</v>
      </c>
    </row>
    <row r="95" spans="1:8" hidden="1" x14ac:dyDescent="0.3">
      <c r="A95" s="1">
        <v>-2</v>
      </c>
    </row>
    <row r="96" spans="1:8" hidden="1" x14ac:dyDescent="0.3">
      <c r="A96" s="1">
        <v>-3</v>
      </c>
    </row>
    <row r="97" hidden="1" x14ac:dyDescent="0.3"/>
    <row r="126" spans="9:9" x14ac:dyDescent="0.3">
      <c r="I126" t="s">
        <v>353</v>
      </c>
    </row>
  </sheetData>
  <mergeCells count="207">
    <mergeCell ref="H63:H64"/>
    <mergeCell ref="H65:H66"/>
    <mergeCell ref="H67:H68"/>
    <mergeCell ref="H69:H70"/>
    <mergeCell ref="H71:H72"/>
    <mergeCell ref="H73:H74"/>
    <mergeCell ref="H75:H76"/>
    <mergeCell ref="H77:H78"/>
    <mergeCell ref="H79:H80"/>
    <mergeCell ref="F79:F80"/>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F61:F62"/>
    <mergeCell ref="F63:F64"/>
    <mergeCell ref="F65:F66"/>
    <mergeCell ref="F67:F68"/>
    <mergeCell ref="F69:F70"/>
    <mergeCell ref="F71:F72"/>
    <mergeCell ref="F73:F74"/>
    <mergeCell ref="F75:F76"/>
    <mergeCell ref="F77:F78"/>
    <mergeCell ref="D77:D78"/>
    <mergeCell ref="D79:D80"/>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D59:D60"/>
    <mergeCell ref="D61:D62"/>
    <mergeCell ref="D63:D64"/>
    <mergeCell ref="D65:D66"/>
    <mergeCell ref="D67:D68"/>
    <mergeCell ref="D69:D70"/>
    <mergeCell ref="D71:D72"/>
    <mergeCell ref="D73:D74"/>
    <mergeCell ref="D75:D76"/>
    <mergeCell ref="D41:D42"/>
    <mergeCell ref="D43:D44"/>
    <mergeCell ref="D45:D46"/>
    <mergeCell ref="D47:D48"/>
    <mergeCell ref="D49:D50"/>
    <mergeCell ref="D51:D52"/>
    <mergeCell ref="D53:D54"/>
    <mergeCell ref="D55:D56"/>
    <mergeCell ref="D57:D58"/>
    <mergeCell ref="N15:P18"/>
    <mergeCell ref="N20:P26"/>
    <mergeCell ref="R21:R22"/>
    <mergeCell ref="N28:P40"/>
    <mergeCell ref="D15:D16"/>
    <mergeCell ref="D17:D18"/>
    <mergeCell ref="D19:D20"/>
    <mergeCell ref="D21:D22"/>
    <mergeCell ref="D23:D24"/>
    <mergeCell ref="F15:F16"/>
    <mergeCell ref="H15:H16"/>
    <mergeCell ref="D25:D26"/>
    <mergeCell ref="D27:D28"/>
    <mergeCell ref="D29:D30"/>
    <mergeCell ref="D31:D32"/>
    <mergeCell ref="D33:D34"/>
    <mergeCell ref="D35:D36"/>
    <mergeCell ref="D37:D38"/>
    <mergeCell ref="D39:D40"/>
    <mergeCell ref="R15:R16"/>
    <mergeCell ref="R17:R18"/>
    <mergeCell ref="R19:R20"/>
    <mergeCell ref="I75:I76"/>
    <mergeCell ref="I77:I78"/>
    <mergeCell ref="I79:I80"/>
    <mergeCell ref="I13:I14"/>
    <mergeCell ref="I65:I66"/>
    <mergeCell ref="I67:I68"/>
    <mergeCell ref="I69:I70"/>
    <mergeCell ref="I71:I72"/>
    <mergeCell ref="I73:I74"/>
    <mergeCell ref="I55:I56"/>
    <mergeCell ref="I57:I58"/>
    <mergeCell ref="I59:I60"/>
    <mergeCell ref="I61:I62"/>
    <mergeCell ref="I63:I64"/>
    <mergeCell ref="I45:I46"/>
    <mergeCell ref="I47:I48"/>
    <mergeCell ref="I23:I24"/>
    <mergeCell ref="I25:I26"/>
    <mergeCell ref="I27:I28"/>
    <mergeCell ref="I29:I30"/>
    <mergeCell ref="I31:I32"/>
    <mergeCell ref="I33:I34"/>
    <mergeCell ref="I49:I50"/>
    <mergeCell ref="I51:I52"/>
    <mergeCell ref="I53:I54"/>
    <mergeCell ref="I35:I36"/>
    <mergeCell ref="I37:I38"/>
    <mergeCell ref="I39:I40"/>
    <mergeCell ref="I41:I42"/>
    <mergeCell ref="I43:I44"/>
    <mergeCell ref="B2:G2"/>
    <mergeCell ref="B5:G5"/>
    <mergeCell ref="A13:A14"/>
    <mergeCell ref="B13:B14"/>
    <mergeCell ref="B3:F3"/>
    <mergeCell ref="I15:I16"/>
    <mergeCell ref="I17:I18"/>
    <mergeCell ref="I19:I20"/>
    <mergeCell ref="I21:I22"/>
    <mergeCell ref="A21:A22"/>
    <mergeCell ref="B21:B22"/>
    <mergeCell ref="A23:A24"/>
    <mergeCell ref="B23:B24"/>
    <mergeCell ref="A25:A26"/>
    <mergeCell ref="B25:B26"/>
    <mergeCell ref="A15:A16"/>
    <mergeCell ref="B15:B16"/>
    <mergeCell ref="A17:A18"/>
    <mergeCell ref="B17:B18"/>
    <mergeCell ref="A19:A20"/>
    <mergeCell ref="B19:B20"/>
    <mergeCell ref="A33:A34"/>
    <mergeCell ref="B33:B34"/>
    <mergeCell ref="A35:A36"/>
    <mergeCell ref="B35:B36"/>
    <mergeCell ref="A37:A38"/>
    <mergeCell ref="B37:B38"/>
    <mergeCell ref="A27:A28"/>
    <mergeCell ref="B27:B28"/>
    <mergeCell ref="A29:A30"/>
    <mergeCell ref="B29:B30"/>
    <mergeCell ref="A31:A32"/>
    <mergeCell ref="B31:B32"/>
    <mergeCell ref="B47:B48"/>
    <mergeCell ref="A49:A50"/>
    <mergeCell ref="B49:B50"/>
    <mergeCell ref="A51:A52"/>
    <mergeCell ref="B51:B52"/>
    <mergeCell ref="A53:A54"/>
    <mergeCell ref="B53:B54"/>
    <mergeCell ref="A55:A56"/>
    <mergeCell ref="A39:A40"/>
    <mergeCell ref="B39:B40"/>
    <mergeCell ref="A41:A42"/>
    <mergeCell ref="B41:B42"/>
    <mergeCell ref="A43:A44"/>
    <mergeCell ref="B43:B44"/>
    <mergeCell ref="N61:P64"/>
    <mergeCell ref="R13:R14"/>
    <mergeCell ref="A69:A70"/>
    <mergeCell ref="B69:B70"/>
    <mergeCell ref="A71:A72"/>
    <mergeCell ref="B71:B72"/>
    <mergeCell ref="A57:A58"/>
    <mergeCell ref="B57:B58"/>
    <mergeCell ref="A59:A60"/>
    <mergeCell ref="B59:B60"/>
    <mergeCell ref="A61:A62"/>
    <mergeCell ref="B61:B62"/>
    <mergeCell ref="A63:A64"/>
    <mergeCell ref="B63:B64"/>
    <mergeCell ref="A65:A66"/>
    <mergeCell ref="B65:B66"/>
    <mergeCell ref="A67:A68"/>
    <mergeCell ref="B67:B68"/>
    <mergeCell ref="B55:B56"/>
    <mergeCell ref="A45:A46"/>
    <mergeCell ref="B45:B46"/>
    <mergeCell ref="A47:A48"/>
    <mergeCell ref="N42:P50"/>
    <mergeCell ref="N52:P59"/>
  </mergeCells>
  <conditionalFormatting sqref="C15:C80">
    <cfRule type="expression" dxfId="9" priority="143">
      <formula>ISNA(C15)=TRUE</formula>
    </cfRule>
  </conditionalFormatting>
  <conditionalFormatting sqref="D15 D17 D19 D21 D23 D25 D27 D29 D31 D33 D35 D37 D39 D41 D43 D45 D47 D49 D51 D53 D55 D57 D59 D61 D63 D65 D67 D69 D71 D73 D75 D77 D79">
    <cfRule type="expression" dxfId="8" priority="18">
      <formula>ISNA(D15)=TRUE</formula>
    </cfRule>
  </conditionalFormatting>
  <conditionalFormatting sqref="D15:D80">
    <cfRule type="expression" dxfId="7" priority="7">
      <formula>$D$86="Aus"</formula>
    </cfRule>
  </conditionalFormatting>
  <conditionalFormatting sqref="E15:E80">
    <cfRule type="expression" dxfId="6" priority="141">
      <formula>ISNA(E15)=TRUE</formula>
    </cfRule>
  </conditionalFormatting>
  <conditionalFormatting sqref="F15">
    <cfRule type="expression" dxfId="5" priority="6">
      <formula>ISNA(F15)=TRUE</formula>
    </cfRule>
  </conditionalFormatting>
  <conditionalFormatting sqref="F15:F80">
    <cfRule type="expression" dxfId="4" priority="3">
      <formula>$D$86="Aus"</formula>
    </cfRule>
  </conditionalFormatting>
  <conditionalFormatting sqref="F17 F19 F21 F23 F25 F27 F29 F31 F33 F35 F37 F39 F41 F43 F45 F47 F49 F51 F53 F55 F57 F59 F61 F63 F65 F67 F69 F71 F73 F75 F77 F79">
    <cfRule type="expression" dxfId="3" priority="4">
      <formula>ISNA(F17)=TRUE</formula>
    </cfRule>
  </conditionalFormatting>
  <conditionalFormatting sqref="G15:G80">
    <cfRule type="expression" dxfId="2" priority="139">
      <formula>ISNA(G15)=TRUE</formula>
    </cfRule>
  </conditionalFormatting>
  <conditionalFormatting sqref="H15 H17 H19 H21 H23 H25 H27 H29 H31 H33 H35 H37 H39 H41 H43 H45 H47 H49 H51 H53 H55 H57 H59 H61 H63 H65 H67 H69 H71 H73 H75 H77 H79">
    <cfRule type="expression" dxfId="1" priority="2">
      <formula>ISNA(H15)=TRUE</formula>
    </cfRule>
  </conditionalFormatting>
  <conditionalFormatting sqref="H15:H80">
    <cfRule type="expression" dxfId="0" priority="1">
      <formula>$D$86="Aus"</formula>
    </cfRule>
  </conditionalFormatting>
  <dataValidations count="4">
    <dataValidation type="whole" allowBlank="1" showInputMessage="1" showErrorMessage="1" error="Nur Zahlen zwischen 1 und 6 gültig_x000a_" promptTitle="Aktueller Spieltag" prompt="Zahl zwischen 1 und 6 eingeben_x000a_" sqref="E1" xr:uid="{CC34B785-8AA9-49E0-9E91-F35A2CAC481F}">
      <formula1>1</formula1>
      <formula2>6</formula2>
    </dataValidation>
    <dataValidation type="list" allowBlank="1" showInputMessage="1" showErrorMessage="1" sqref="D84" xr:uid="{A7974B7D-0ADF-4BCA-9AF3-61F23838AF0F}">
      <formula1>$A$87:$A$99</formula1>
    </dataValidation>
    <dataValidation type="list" allowBlank="1" showInputMessage="1" showErrorMessage="1" sqref="I15:I80" xr:uid="{399F3FA5-DE22-49C2-B2F6-F91D7409ED4B}">
      <formula1>$R$15:$R$22</formula1>
    </dataValidation>
    <dataValidation type="list" allowBlank="1" showInputMessage="1" showErrorMessage="1" sqref="D86" xr:uid="{F86AB417-F834-4648-8902-0288E506262F}">
      <formula1>$B$87:$B$88</formula1>
    </dataValidation>
  </dataValidations>
  <pageMargins left="0.31496062992125984" right="0.31496062992125984" top="0.39370078740157483" bottom="0.39370078740157483" header="0.31496062992125984" footer="0.31496062992125984"/>
  <pageSetup paperSize="9" scale="85" fitToHeight="2" orientation="portrait" r:id="rId1"/>
  <rowBreaks count="1" manualBreakCount="1">
    <brk id="5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4587-26AC-4AF3-B51B-BDB4548DE026}">
  <sheetPr>
    <tabColor rgb="FF00B050"/>
  </sheetPr>
  <dimension ref="A1:H23"/>
  <sheetViews>
    <sheetView workbookViewId="0">
      <selection activeCell="N23" sqref="N23"/>
    </sheetView>
  </sheetViews>
  <sheetFormatPr baseColWidth="10" defaultRowHeight="14.4" x14ac:dyDescent="0.3"/>
  <cols>
    <col min="1" max="1" width="1.44140625" customWidth="1"/>
    <col min="2" max="2" width="22.33203125" bestFit="1" customWidth="1"/>
    <col min="3" max="3" width="3.21875" customWidth="1"/>
    <col min="4" max="4" width="2" bestFit="1" customWidth="1"/>
    <col min="5" max="5" width="22.6640625" bestFit="1" customWidth="1"/>
    <col min="6" max="6" width="3.21875" customWidth="1"/>
    <col min="7" max="7" width="2" bestFit="1" customWidth="1"/>
    <col min="8" max="8" width="32.44140625" customWidth="1"/>
  </cols>
  <sheetData>
    <row r="1" spans="1:8" ht="18" x14ac:dyDescent="0.35">
      <c r="B1" s="105" t="s">
        <v>359</v>
      </c>
    </row>
    <row r="3" spans="1:8" ht="15.6" x14ac:dyDescent="0.3">
      <c r="B3" s="111" t="s">
        <v>360</v>
      </c>
    </row>
    <row r="4" spans="1:8" ht="15.6" x14ac:dyDescent="0.3">
      <c r="B4" s="111"/>
    </row>
    <row r="5" spans="1:8" ht="15.6" x14ac:dyDescent="0.3">
      <c r="B5" s="182" t="s">
        <v>361</v>
      </c>
      <c r="C5" s="182"/>
      <c r="D5" s="182"/>
      <c r="E5" s="182"/>
      <c r="F5" s="112"/>
      <c r="G5" s="182" t="s">
        <v>362</v>
      </c>
      <c r="H5" s="182"/>
    </row>
    <row r="6" spans="1:8" x14ac:dyDescent="0.3">
      <c r="F6" s="112"/>
    </row>
    <row r="7" spans="1:8" ht="18" x14ac:dyDescent="0.35">
      <c r="A7" s="108"/>
      <c r="B7" s="109" t="str">
        <f>Teilnehmer!D129</f>
        <v>MGC Bad Homburg</v>
      </c>
      <c r="D7" s="110"/>
      <c r="E7" s="109" t="str">
        <f>Teilnehmer!D141</f>
        <v>MSC Bensheim-A.1</v>
      </c>
      <c r="F7" s="112"/>
      <c r="G7" s="110"/>
      <c r="H7" s="109" t="str">
        <f>Teilnehmer!D167</f>
        <v>Spg Arheilgen Bad Homburg</v>
      </c>
    </row>
    <row r="8" spans="1:8" x14ac:dyDescent="0.3">
      <c r="A8" s="3">
        <v>1</v>
      </c>
      <c r="B8" s="23" t="str">
        <f>Teilnehmer!E130</f>
        <v>Oliver Lindemann</v>
      </c>
      <c r="D8" s="29">
        <v>1</v>
      </c>
      <c r="E8" s="23" t="str">
        <f>Teilnehmer!E142</f>
        <v>Oliver Isenbiel</v>
      </c>
      <c r="F8" s="112"/>
      <c r="G8" s="29">
        <v>1</v>
      </c>
      <c r="H8" s="23" t="str">
        <f>Teilnehmer!E168</f>
        <v>Ida Wittstadt</v>
      </c>
    </row>
    <row r="9" spans="1:8" x14ac:dyDescent="0.3">
      <c r="A9" s="3">
        <v>2</v>
      </c>
      <c r="B9" s="23" t="str">
        <f>Teilnehmer!E131</f>
        <v>Timm Schneider</v>
      </c>
      <c r="D9" s="29">
        <v>2</v>
      </c>
      <c r="E9" s="23" t="str">
        <f>Teilnehmer!E143</f>
        <v>Jörg Weirich</v>
      </c>
      <c r="F9" s="112"/>
      <c r="G9" s="29">
        <v>2</v>
      </c>
      <c r="H9" s="23" t="str">
        <f>Teilnehmer!E169</f>
        <v>Damon Weiß</v>
      </c>
    </row>
    <row r="10" spans="1:8" x14ac:dyDescent="0.3">
      <c r="A10" s="3">
        <v>3</v>
      </c>
      <c r="B10" s="23" t="str">
        <f>Teilnehmer!E132</f>
        <v>Volker Bartmann</v>
      </c>
      <c r="D10" s="29">
        <v>3</v>
      </c>
      <c r="E10" s="23" t="str">
        <f>Teilnehmer!E144</f>
        <v>Reinhold Hilß</v>
      </c>
      <c r="F10" s="112"/>
      <c r="G10" s="29">
        <v>3</v>
      </c>
      <c r="H10" s="23" t="str">
        <f>Teilnehmer!E170</f>
        <v>Levi Tritsch</v>
      </c>
    </row>
    <row r="11" spans="1:8" x14ac:dyDescent="0.3">
      <c r="A11" s="107">
        <v>4</v>
      </c>
      <c r="B11" s="27" t="str">
        <f>Teilnehmer!E133</f>
        <v>Mirko Baic´</v>
      </c>
      <c r="D11" s="30">
        <v>4</v>
      </c>
      <c r="E11" s="27" t="str">
        <f>Teilnehmer!E145</f>
        <v>Hannes Klee</v>
      </c>
      <c r="F11" s="112"/>
      <c r="G11" s="30" t="s">
        <v>356</v>
      </c>
      <c r="H11" s="27" t="e">
        <f>Teilnehmer!E171</f>
        <v>#N/A</v>
      </c>
    </row>
    <row r="12" spans="1:8" x14ac:dyDescent="0.3">
      <c r="F12" s="112"/>
    </row>
    <row r="13" spans="1:8" ht="18" x14ac:dyDescent="0.35">
      <c r="B13" s="110" t="str">
        <f>Teilnehmer!D135</f>
        <v>BGSV Aßlar</v>
      </c>
      <c r="D13" s="110"/>
      <c r="E13" s="109" t="str">
        <f>Teilnehmer!D147</f>
        <v>MSC Bensheim-A.2</v>
      </c>
      <c r="F13" s="112"/>
      <c r="G13" s="110"/>
      <c r="H13" s="109" t="str">
        <f>Teilnehmer!D173</f>
        <v>MGC Bad Homburg</v>
      </c>
    </row>
    <row r="14" spans="1:8" x14ac:dyDescent="0.3">
      <c r="A14">
        <v>1</v>
      </c>
      <c r="B14" s="29" t="str">
        <f>Teilnehmer!E136</f>
        <v>Alois Kaisr</v>
      </c>
      <c r="D14" s="29">
        <v>1</v>
      </c>
      <c r="E14" s="23" t="str">
        <f>Teilnehmer!E148</f>
        <v>Peter Joch</v>
      </c>
      <c r="F14" s="112"/>
      <c r="G14" s="29">
        <v>1</v>
      </c>
      <c r="H14" s="23" t="str">
        <f>Teilnehmer!E174</f>
        <v>Temudschin Schäfer</v>
      </c>
    </row>
    <row r="15" spans="1:8" x14ac:dyDescent="0.3">
      <c r="A15">
        <v>2</v>
      </c>
      <c r="B15" s="29" t="str">
        <f>Teilnehmer!E137</f>
        <v>Franziska Arnold</v>
      </c>
      <c r="D15" s="29">
        <v>2</v>
      </c>
      <c r="E15" s="23" t="str">
        <f>Teilnehmer!E149</f>
        <v>Hans-Peter Fritsch</v>
      </c>
      <c r="F15" s="112"/>
      <c r="G15" s="29">
        <v>2</v>
      </c>
      <c r="H15" s="23" t="str">
        <f>Teilnehmer!E175</f>
        <v>Anatol Schäfer</v>
      </c>
    </row>
    <row r="16" spans="1:8" x14ac:dyDescent="0.3">
      <c r="A16">
        <v>3</v>
      </c>
      <c r="B16" s="29" t="str">
        <f>Teilnehmer!E138</f>
        <v>Günter Arnold</v>
      </c>
      <c r="D16" s="29">
        <v>3</v>
      </c>
      <c r="E16" s="23" t="str">
        <f>Teilnehmer!E150</f>
        <v>Peter Droste</v>
      </c>
      <c r="F16" s="112"/>
      <c r="G16" s="29">
        <v>3</v>
      </c>
      <c r="H16" s="23" t="str">
        <f>Teilnehmer!E176</f>
        <v>Marlin Zirkenbach</v>
      </c>
    </row>
    <row r="17" spans="1:8" x14ac:dyDescent="0.3">
      <c r="A17">
        <v>4</v>
      </c>
      <c r="B17" s="30" t="str">
        <f>Teilnehmer!E139</f>
        <v>Andree Cech</v>
      </c>
      <c r="D17" s="30">
        <v>4</v>
      </c>
      <c r="E17" s="27" t="str">
        <f>Teilnehmer!E151</f>
        <v>Horst Jung</v>
      </c>
      <c r="F17" s="112"/>
      <c r="G17" s="30" t="s">
        <v>356</v>
      </c>
      <c r="H17" s="27" t="e">
        <f>Teilnehmer!E177</f>
        <v>#N/A</v>
      </c>
    </row>
    <row r="18" spans="1:8" x14ac:dyDescent="0.3">
      <c r="F18" s="112"/>
    </row>
    <row r="19" spans="1:8" ht="18" x14ac:dyDescent="0.35">
      <c r="A19" s="106"/>
      <c r="B19" s="109" t="str">
        <f>Teilnehmer!D159</f>
        <v>MGC Wetzlar</v>
      </c>
      <c r="D19" s="110"/>
      <c r="E19" s="109" t="str">
        <f>Teilnehmer!D153</f>
        <v>MSC Bensheim-A.3</v>
      </c>
      <c r="F19" s="112"/>
    </row>
    <row r="20" spans="1:8" x14ac:dyDescent="0.3">
      <c r="A20" s="3">
        <v>1</v>
      </c>
      <c r="B20" s="23" t="str">
        <f>Teilnehmer!E160</f>
        <v>Klaus Friedrich</v>
      </c>
      <c r="D20" s="29">
        <v>1</v>
      </c>
      <c r="E20" s="23" t="str">
        <f>Teilnehmer!E154</f>
        <v>Harald Buchert</v>
      </c>
      <c r="F20" s="112"/>
    </row>
    <row r="21" spans="1:8" x14ac:dyDescent="0.3">
      <c r="A21" s="3">
        <v>2</v>
      </c>
      <c r="B21" s="23" t="str">
        <f>Teilnehmer!E161</f>
        <v>Gerhard Nickel</v>
      </c>
      <c r="D21" s="29">
        <v>2</v>
      </c>
      <c r="E21" s="23" t="str">
        <f>Teilnehmer!E155</f>
        <v>Susanne Parr</v>
      </c>
      <c r="F21" s="112"/>
    </row>
    <row r="22" spans="1:8" x14ac:dyDescent="0.3">
      <c r="A22" s="3">
        <v>3</v>
      </c>
      <c r="B22" s="23" t="str">
        <f>Teilnehmer!E162</f>
        <v>Norbert Probost</v>
      </c>
      <c r="D22" s="29">
        <v>3</v>
      </c>
      <c r="E22" s="23" t="str">
        <f>Teilnehmer!E156</f>
        <v>Marion Kober</v>
      </c>
      <c r="F22" s="112"/>
    </row>
    <row r="23" spans="1:8" x14ac:dyDescent="0.3">
      <c r="A23" s="107">
        <v>4</v>
      </c>
      <c r="B23" s="27" t="str">
        <f>Teilnehmer!E163</f>
        <v>Kai Schrader</v>
      </c>
      <c r="D23" s="30">
        <v>4</v>
      </c>
      <c r="E23" s="27" t="str">
        <f>Teilnehmer!E157</f>
        <v>Andreas Träger</v>
      </c>
      <c r="F23" s="112"/>
    </row>
  </sheetData>
  <sheetProtection sheet="1" objects="1" scenarios="1"/>
  <mergeCells count="2">
    <mergeCell ref="B5:E5"/>
    <mergeCell ref="G5:H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29-6C16-446F-80A1-7D3203A267B2}">
  <sheetPr codeName="Tabelle3"/>
  <dimension ref="B3:K102"/>
  <sheetViews>
    <sheetView topLeftCell="A40" workbookViewId="0"/>
  </sheetViews>
  <sheetFormatPr baseColWidth="10" defaultRowHeight="14.4" x14ac:dyDescent="0.3"/>
  <cols>
    <col min="2" max="2" width="11.5546875" style="1"/>
    <col min="3" max="3" width="18.33203125" customWidth="1"/>
    <col min="4" max="4" width="25.21875" bestFit="1" customWidth="1"/>
    <col min="10" max="10" width="16.6640625" customWidth="1"/>
  </cols>
  <sheetData>
    <row r="3" spans="2:11" x14ac:dyDescent="0.3">
      <c r="B3" s="36" t="s">
        <v>102</v>
      </c>
      <c r="C3" s="26" t="s">
        <v>0</v>
      </c>
      <c r="D3" s="26" t="s">
        <v>1</v>
      </c>
      <c r="E3" s="26" t="s">
        <v>2</v>
      </c>
      <c r="F3" s="26" t="s">
        <v>338</v>
      </c>
    </row>
    <row r="4" spans="2:11" x14ac:dyDescent="0.3">
      <c r="B4" s="25">
        <v>1</v>
      </c>
      <c r="C4" t="str">
        <f>VLOOKUP($B4,Teilnehmer!$C$13:$E$121,2,FALSE)</f>
        <v>Jana Schüßler</v>
      </c>
      <c r="D4" t="str">
        <f>VLOOKUP($B4,Teilnehmer!$C$13:$E$121,3,FALSE)</f>
        <v>MSC Bensheim-A.</v>
      </c>
      <c r="E4" t="str">
        <f>VLOOKUP($B4,Teilnehmer!$C$13:$G$121,5,FALSE)</f>
        <v>Damen</v>
      </c>
      <c r="F4" t="str">
        <f>VLOOKUP(E4,$J$4:$K$12,2,FALSE)</f>
        <v>D</v>
      </c>
      <c r="J4" t="s">
        <v>40</v>
      </c>
      <c r="K4" t="s">
        <v>339</v>
      </c>
    </row>
    <row r="5" spans="2:11" x14ac:dyDescent="0.3">
      <c r="B5" s="25">
        <f>B4+1</f>
        <v>2</v>
      </c>
      <c r="C5" t="str">
        <f>VLOOKUP($B5,Teilnehmer!$C$13:$E$121,2,FALSE)</f>
        <v>Rudolf Mähler</v>
      </c>
      <c r="D5" t="str">
        <f>VLOOKUP($B5,Teilnehmer!$C$13:$E$121,3,FALSE)</f>
        <v>SG Arheilgen</v>
      </c>
      <c r="E5" t="str">
        <f>VLOOKUP($B5,Teilnehmer!$C$13:$G$121,5,FALSE)</f>
        <v>Herren</v>
      </c>
      <c r="F5" t="str">
        <f t="shared" ref="F5:F68" si="0">VLOOKUP(E5,$J$4:$K$12,2,FALSE)</f>
        <v>H</v>
      </c>
      <c r="J5" t="s">
        <v>17</v>
      </c>
      <c r="K5" t="s">
        <v>340</v>
      </c>
    </row>
    <row r="6" spans="2:11" x14ac:dyDescent="0.3">
      <c r="B6" s="25">
        <f t="shared" ref="B6:B69" si="1">B5+1</f>
        <v>3</v>
      </c>
      <c r="C6" t="str">
        <f>VLOOKUP($B6,Teilnehmer!$C$13:$E$121,2,FALSE)</f>
        <v>Connor Stübiger</v>
      </c>
      <c r="D6" t="str">
        <f>VLOOKUP($B6,Teilnehmer!$C$13:$E$121,3,FALSE)</f>
        <v>BGSV Aßlar</v>
      </c>
      <c r="E6" t="str">
        <f>VLOOKUP($B6,Teilnehmer!$C$13:$G$121,5,FALSE)</f>
        <v>Herren</v>
      </c>
      <c r="F6" t="str">
        <f t="shared" si="0"/>
        <v>H</v>
      </c>
      <c r="J6" t="s">
        <v>20</v>
      </c>
      <c r="K6" t="s">
        <v>341</v>
      </c>
    </row>
    <row r="7" spans="2:11" x14ac:dyDescent="0.3">
      <c r="B7" s="25">
        <f t="shared" si="1"/>
        <v>4</v>
      </c>
      <c r="C7" t="str">
        <f>VLOOKUP($B7,Teilnehmer!$C$13:$E$121,2,FALSE)</f>
        <v>Christopher Langendorf</v>
      </c>
      <c r="D7" t="str">
        <f>VLOOKUP($B7,Teilnehmer!$C$13:$E$121,3,FALSE)</f>
        <v>BGSV Bad Homburg</v>
      </c>
      <c r="E7" t="str">
        <f>VLOOKUP($B7,Teilnehmer!$C$13:$G$121,5,FALSE)</f>
        <v>Herren</v>
      </c>
      <c r="F7" t="str">
        <f t="shared" si="0"/>
        <v>H</v>
      </c>
      <c r="J7" t="s">
        <v>46</v>
      </c>
      <c r="K7" t="s">
        <v>342</v>
      </c>
    </row>
    <row r="8" spans="2:11" x14ac:dyDescent="0.3">
      <c r="B8" s="25">
        <f t="shared" si="1"/>
        <v>5</v>
      </c>
      <c r="C8" t="str">
        <f>VLOOKUP($B8,Teilnehmer!$C$13:$E$121,2,FALSE)</f>
        <v>Leon Reim</v>
      </c>
      <c r="D8" t="str">
        <f>VLOOKUP($B8,Teilnehmer!$C$13:$E$121,3,FALSE)</f>
        <v>MGC Wetzlar</v>
      </c>
      <c r="E8" t="str">
        <f>VLOOKUP($B8,Teilnehmer!$C$13:$G$121,5,FALSE)</f>
        <v>Herren</v>
      </c>
      <c r="F8" t="str">
        <f t="shared" si="0"/>
        <v>H</v>
      </c>
      <c r="J8" t="s">
        <v>63</v>
      </c>
      <c r="K8" t="s">
        <v>343</v>
      </c>
    </row>
    <row r="9" spans="2:11" x14ac:dyDescent="0.3">
      <c r="B9" s="25">
        <f t="shared" si="1"/>
        <v>6</v>
      </c>
      <c r="C9" t="str">
        <f>VLOOKUP($B9,Teilnehmer!$C$13:$E$121,2,FALSE)</f>
        <v>Thomas Giebenhain</v>
      </c>
      <c r="D9" t="str">
        <f>VLOOKUP($B9,Teilnehmer!$C$13:$E$121,3,FALSE)</f>
        <v>MSC Bensheim-A.</v>
      </c>
      <c r="E9" t="str">
        <f>VLOOKUP($B9,Teilnehmer!$C$13:$G$121,5,FALSE)</f>
        <v>Herren</v>
      </c>
      <c r="F9" t="str">
        <f t="shared" si="0"/>
        <v>H</v>
      </c>
      <c r="J9" t="s">
        <v>10</v>
      </c>
      <c r="K9" t="s">
        <v>344</v>
      </c>
    </row>
    <row r="10" spans="2:11" x14ac:dyDescent="0.3">
      <c r="B10" s="25">
        <f t="shared" si="1"/>
        <v>7</v>
      </c>
      <c r="C10" t="str">
        <f>VLOOKUP($B10,Teilnehmer!$C$13:$E$121,2,FALSE)</f>
        <v>Dennis Koch</v>
      </c>
      <c r="D10" t="str">
        <f>VLOOKUP($B10,Teilnehmer!$C$13:$E$121,3,FALSE)</f>
        <v>BGSV Bad Homburg</v>
      </c>
      <c r="E10" t="str">
        <f>VLOOKUP($B10,Teilnehmer!$C$13:$G$121,5,FALSE)</f>
        <v>Herren</v>
      </c>
      <c r="F10" t="str">
        <f t="shared" si="0"/>
        <v>H</v>
      </c>
      <c r="J10" t="s">
        <v>5</v>
      </c>
      <c r="K10" t="s">
        <v>345</v>
      </c>
    </row>
    <row r="11" spans="2:11" x14ac:dyDescent="0.3">
      <c r="B11" s="25">
        <f t="shared" si="1"/>
        <v>8</v>
      </c>
      <c r="C11" t="str">
        <f>VLOOKUP($B11,Teilnehmer!$C$13:$E$121,2,FALSE)</f>
        <v>Daniel Drewes</v>
      </c>
      <c r="D11" t="str">
        <f>VLOOKUP($B11,Teilnehmer!$C$13:$E$121,3,FALSE)</f>
        <v>MGC putter Künzell</v>
      </c>
      <c r="E11" t="str">
        <f>VLOOKUP($B11,Teilnehmer!$C$13:$G$121,5,FALSE)</f>
        <v>Herren</v>
      </c>
      <c r="F11" t="str">
        <f t="shared" si="0"/>
        <v>H</v>
      </c>
      <c r="J11" t="s">
        <v>13</v>
      </c>
      <c r="K11" t="s">
        <v>346</v>
      </c>
    </row>
    <row r="12" spans="2:11" x14ac:dyDescent="0.3">
      <c r="B12" s="25">
        <f t="shared" si="1"/>
        <v>9</v>
      </c>
      <c r="C12" t="str">
        <f>VLOOKUP($B12,Teilnehmer!$C$13:$E$121,2,FALSE)</f>
        <v>Thomas Friedmann</v>
      </c>
      <c r="D12" t="str">
        <f>VLOOKUP($B12,Teilnehmer!$C$13:$E$121,3,FALSE)</f>
        <v>TSV Pfungstadt</v>
      </c>
      <c r="E12" t="str">
        <f>VLOOKUP($B12,Teilnehmer!$C$13:$G$121,5,FALSE)</f>
        <v>Herren</v>
      </c>
      <c r="F12" t="str">
        <f t="shared" si="0"/>
        <v>H</v>
      </c>
      <c r="J12" t="s">
        <v>22</v>
      </c>
      <c r="K12" t="s">
        <v>347</v>
      </c>
    </row>
    <row r="13" spans="2:11" x14ac:dyDescent="0.3">
      <c r="B13" s="25">
        <f t="shared" si="1"/>
        <v>10</v>
      </c>
      <c r="C13" t="str">
        <f>VLOOKUP($B13,Teilnehmer!$C$13:$E$121,2,FALSE)</f>
        <v>Simon Leon Winter</v>
      </c>
      <c r="D13" t="str">
        <f>VLOOKUP($B13,Teilnehmer!$C$13:$E$121,3,FALSE)</f>
        <v>MGC Wetzlar</v>
      </c>
      <c r="E13" t="str">
        <f>VLOOKUP($B13,Teilnehmer!$C$13:$G$121,5,FALSE)</f>
        <v>Herren</v>
      </c>
      <c r="F13" t="str">
        <f t="shared" si="0"/>
        <v>H</v>
      </c>
    </row>
    <row r="14" spans="2:11" x14ac:dyDescent="0.3">
      <c r="B14" s="25">
        <f t="shared" si="1"/>
        <v>11</v>
      </c>
      <c r="C14" t="str">
        <f>VLOOKUP($B14,Teilnehmer!$C$13:$E$121,2,FALSE)</f>
        <v>Hans Joachim Wonka</v>
      </c>
      <c r="D14" t="str">
        <f>VLOOKUP($B14,Teilnehmer!$C$13:$E$121,3,FALSE)</f>
        <v>TSV Pfungstadt</v>
      </c>
      <c r="E14" t="str">
        <f>VLOOKUP($B14,Teilnehmer!$C$13:$G$121,5,FALSE)</f>
        <v>Herren</v>
      </c>
      <c r="F14" t="str">
        <f t="shared" si="0"/>
        <v>H</v>
      </c>
    </row>
    <row r="15" spans="2:11" x14ac:dyDescent="0.3">
      <c r="B15" s="25">
        <f t="shared" si="1"/>
        <v>12</v>
      </c>
      <c r="C15" t="str">
        <f>VLOOKUP($B15,Teilnehmer!$C$13:$E$121,2,FALSE)</f>
        <v>Sascha Klotz</v>
      </c>
      <c r="D15" t="str">
        <f>VLOOKUP($B15,Teilnehmer!$C$13:$E$121,3,FALSE)</f>
        <v>BGSV Aßlar</v>
      </c>
      <c r="E15" t="str">
        <f>VLOOKUP($B15,Teilnehmer!$C$13:$G$121,5,FALSE)</f>
        <v>Herren</v>
      </c>
      <c r="F15" t="str">
        <f t="shared" si="0"/>
        <v>H</v>
      </c>
    </row>
    <row r="16" spans="2:11" x14ac:dyDescent="0.3">
      <c r="B16" s="25">
        <f t="shared" si="1"/>
        <v>13</v>
      </c>
      <c r="C16" t="str">
        <f>VLOOKUP($B16,Teilnehmer!$C$13:$E$121,2,FALSE)</f>
        <v>Lukas Rinker</v>
      </c>
      <c r="D16" t="str">
        <f>VLOOKUP($B16,Teilnehmer!$C$13:$E$121,3,FALSE)</f>
        <v>MGC Wetzlar</v>
      </c>
      <c r="E16" t="str">
        <f>VLOOKUP($B16,Teilnehmer!$C$13:$G$121,5,FALSE)</f>
        <v>Herren</v>
      </c>
      <c r="F16" t="str">
        <f t="shared" si="0"/>
        <v>H</v>
      </c>
    </row>
    <row r="17" spans="2:6" x14ac:dyDescent="0.3">
      <c r="B17" s="25">
        <f t="shared" si="1"/>
        <v>14</v>
      </c>
      <c r="C17" t="str">
        <f>VLOOKUP($B17,Teilnehmer!$C$13:$E$121,2,FALSE)</f>
        <v>Dennis Riemer</v>
      </c>
      <c r="D17" t="str">
        <f>VLOOKUP($B17,Teilnehmer!$C$13:$E$121,3,FALSE)</f>
        <v>MSC Bensheim-A.</v>
      </c>
      <c r="E17" t="str">
        <f>VLOOKUP($B17,Teilnehmer!$C$13:$G$121,5,FALSE)</f>
        <v>Herren</v>
      </c>
      <c r="F17" t="str">
        <f t="shared" si="0"/>
        <v>H</v>
      </c>
    </row>
    <row r="18" spans="2:6" x14ac:dyDescent="0.3">
      <c r="B18" s="25">
        <f t="shared" si="1"/>
        <v>15</v>
      </c>
      <c r="C18" t="str">
        <f>VLOOKUP($B18,Teilnehmer!$C$13:$E$121,2,FALSE)</f>
        <v>Ralf Herzog</v>
      </c>
      <c r="D18" t="str">
        <f>VLOOKUP($B18,Teilnehmer!$C$13:$E$121,3,FALSE)</f>
        <v>TSV Pfungstadt</v>
      </c>
      <c r="E18" t="str">
        <f>VLOOKUP($B18,Teilnehmer!$C$13:$G$121,5,FALSE)</f>
        <v>Herren</v>
      </c>
      <c r="F18" t="str">
        <f t="shared" si="0"/>
        <v>H</v>
      </c>
    </row>
    <row r="19" spans="2:6" x14ac:dyDescent="0.3">
      <c r="B19" s="25">
        <f t="shared" si="1"/>
        <v>16</v>
      </c>
      <c r="C19" t="str">
        <f>VLOOKUP($B19,Teilnehmer!$C$13:$E$121,2,FALSE)</f>
        <v>Manfred Pester</v>
      </c>
      <c r="D19" t="str">
        <f>VLOOKUP($B19,Teilnehmer!$C$13:$E$121,3,FALSE)</f>
        <v>TSV Pfungstadt</v>
      </c>
      <c r="E19" t="str">
        <f>VLOOKUP($B19,Teilnehmer!$C$13:$G$121,5,FALSE)</f>
        <v>Herren</v>
      </c>
      <c r="F19" t="str">
        <f t="shared" si="0"/>
        <v>H</v>
      </c>
    </row>
    <row r="20" spans="2:6" x14ac:dyDescent="0.3">
      <c r="B20" s="25">
        <f t="shared" si="1"/>
        <v>17</v>
      </c>
      <c r="C20" t="str">
        <f>VLOOKUP($B20,Teilnehmer!$C$13:$E$121,2,FALSE)</f>
        <v>Nadine Wien</v>
      </c>
      <c r="D20" t="str">
        <f>VLOOKUP($B20,Teilnehmer!$C$13:$E$121,3,FALSE)</f>
        <v>BGSV Bad Homburg</v>
      </c>
      <c r="E20" t="str">
        <f>VLOOKUP($B20,Teilnehmer!$C$13:$G$121,5,FALSE)</f>
        <v>Damen</v>
      </c>
      <c r="F20" t="str">
        <f t="shared" si="0"/>
        <v>D</v>
      </c>
    </row>
    <row r="21" spans="2:6" x14ac:dyDescent="0.3">
      <c r="B21" s="25">
        <f t="shared" si="1"/>
        <v>18</v>
      </c>
      <c r="C21" t="str">
        <f>VLOOKUP($B21,Teilnehmer!$C$13:$E$121,2,FALSE)</f>
        <v>Dustin Nickel</v>
      </c>
      <c r="D21" t="str">
        <f>VLOOKUP($B21,Teilnehmer!$C$13:$E$121,3,FALSE)</f>
        <v>MGC Wetzlar</v>
      </c>
      <c r="E21" t="str">
        <f>VLOOKUP($B21,Teilnehmer!$C$13:$G$121,5,FALSE)</f>
        <v>Herren</v>
      </c>
      <c r="F21" t="str">
        <f t="shared" si="0"/>
        <v>H</v>
      </c>
    </row>
    <row r="22" spans="2:6" x14ac:dyDescent="0.3">
      <c r="B22" s="25">
        <f t="shared" si="1"/>
        <v>19</v>
      </c>
      <c r="C22" t="str">
        <f>VLOOKUP($B22,Teilnehmer!$C$13:$E$121,2,FALSE)</f>
        <v>Luca Hudert</v>
      </c>
      <c r="D22" t="str">
        <f>VLOOKUP($B22,Teilnehmer!$C$13:$E$121,3,FALSE)</f>
        <v>BGSV Bad Homburg</v>
      </c>
      <c r="E22" t="str">
        <f>VLOOKUP($B22,Teilnehmer!$C$13:$G$121,5,FALSE)</f>
        <v>Herren</v>
      </c>
      <c r="F22" t="str">
        <f t="shared" si="0"/>
        <v>H</v>
      </c>
    </row>
    <row r="23" spans="2:6" x14ac:dyDescent="0.3">
      <c r="B23" s="25">
        <f t="shared" si="1"/>
        <v>20</v>
      </c>
      <c r="C23" t="str">
        <f>VLOOKUP($B23,Teilnehmer!$C$13:$E$121,2,FALSE)</f>
        <v>Niklas Joch</v>
      </c>
      <c r="D23" t="str">
        <f>VLOOKUP($B23,Teilnehmer!$C$13:$E$121,3,FALSE)</f>
        <v>MSC Bensheim-A.</v>
      </c>
      <c r="E23" t="str">
        <f>VLOOKUP($B23,Teilnehmer!$C$13:$G$121,5,FALSE)</f>
        <v>Herren</v>
      </c>
      <c r="F23" t="str">
        <f t="shared" si="0"/>
        <v>H</v>
      </c>
    </row>
    <row r="24" spans="2:6" x14ac:dyDescent="0.3">
      <c r="B24" s="25">
        <f t="shared" si="1"/>
        <v>21</v>
      </c>
      <c r="C24" t="str">
        <f>VLOOKUP($B24,Teilnehmer!$C$13:$E$121,2,FALSE)</f>
        <v>Natascha Hütter</v>
      </c>
      <c r="D24" t="str">
        <f>VLOOKUP($B24,Teilnehmer!$C$13:$E$121,3,FALSE)</f>
        <v>BGSV Bad Homburg</v>
      </c>
      <c r="E24" t="str">
        <f>VLOOKUP($B24,Teilnehmer!$C$13:$G$121,5,FALSE)</f>
        <v>Damen</v>
      </c>
      <c r="F24" t="str">
        <f t="shared" si="0"/>
        <v>D</v>
      </c>
    </row>
    <row r="25" spans="2:6" x14ac:dyDescent="0.3">
      <c r="B25" s="25">
        <f t="shared" si="1"/>
        <v>22</v>
      </c>
      <c r="C25" t="str">
        <f>VLOOKUP($B25,Teilnehmer!$C$13:$E$121,2,FALSE)</f>
        <v>Igor Pekrul</v>
      </c>
      <c r="D25" t="str">
        <f>VLOOKUP($B25,Teilnehmer!$C$13:$E$121,3,FALSE)</f>
        <v>MGC putter Künzell</v>
      </c>
      <c r="E25" t="str">
        <f>VLOOKUP($B25,Teilnehmer!$C$13:$G$121,5,FALSE)</f>
        <v>Herren</v>
      </c>
      <c r="F25" t="str">
        <f t="shared" si="0"/>
        <v>H</v>
      </c>
    </row>
    <row r="26" spans="2:6" x14ac:dyDescent="0.3">
      <c r="B26" s="25">
        <f t="shared" si="1"/>
        <v>23</v>
      </c>
      <c r="C26" t="str">
        <f>VLOOKUP($B26,Teilnehmer!$C$13:$E$121,2,FALSE)</f>
        <v>Elke Pochert</v>
      </c>
      <c r="D26" t="str">
        <f>VLOOKUP($B26,Teilnehmer!$C$13:$E$121,3,FALSE)</f>
        <v>MSC Bensheim-A.</v>
      </c>
      <c r="E26" t="str">
        <f>VLOOKUP($B26,Teilnehmer!$C$13:$G$121,5,FALSE)</f>
        <v>Seniorinnen II</v>
      </c>
      <c r="F26" t="str">
        <f t="shared" si="0"/>
        <v>SW 2</v>
      </c>
    </row>
    <row r="27" spans="2:6" x14ac:dyDescent="0.3">
      <c r="B27" s="25">
        <f t="shared" si="1"/>
        <v>24</v>
      </c>
      <c r="C27" t="str">
        <f>VLOOKUP($B27,Teilnehmer!$C$13:$E$121,2,FALSE)</f>
        <v>Heinz Becker</v>
      </c>
      <c r="D27" t="str">
        <f>VLOOKUP($B27,Teilnehmer!$C$13:$E$121,3,FALSE)</f>
        <v>MGC Kahler Sandhasen</v>
      </c>
      <c r="E27" t="str">
        <f>VLOOKUP($B27,Teilnehmer!$C$13:$G$121,5,FALSE)</f>
        <v>Senioren II</v>
      </c>
      <c r="F27" t="str">
        <f t="shared" si="0"/>
        <v>SM 2</v>
      </c>
    </row>
    <row r="28" spans="2:6" x14ac:dyDescent="0.3">
      <c r="B28" s="25">
        <f t="shared" si="1"/>
        <v>25</v>
      </c>
      <c r="C28" t="str">
        <f>VLOOKUP($B28,Teilnehmer!$C$13:$E$121,2,FALSE)</f>
        <v>Tina Deuster</v>
      </c>
      <c r="D28" t="str">
        <f>VLOOKUP($B28,Teilnehmer!$C$13:$E$121,3,FALSE)</f>
        <v>MGC Wetzlar</v>
      </c>
      <c r="E28" t="str">
        <f>VLOOKUP($B28,Teilnehmer!$C$13:$G$121,5,FALSE)</f>
        <v>Seniorinnen I</v>
      </c>
      <c r="F28" t="str">
        <f t="shared" si="0"/>
        <v>SW 1</v>
      </c>
    </row>
    <row r="29" spans="2:6" x14ac:dyDescent="0.3">
      <c r="B29" s="25">
        <f t="shared" si="1"/>
        <v>26</v>
      </c>
      <c r="C29" t="str">
        <f>VLOOKUP($B29,Teilnehmer!$C$13:$E$121,2,FALSE)</f>
        <v>Kirsten Wimmer</v>
      </c>
      <c r="D29" t="str">
        <f>VLOOKUP($B29,Teilnehmer!$C$13:$E$121,3,FALSE)</f>
        <v>MSC Bensheim-A.</v>
      </c>
      <c r="E29" t="str">
        <f>VLOOKUP($B29,Teilnehmer!$C$13:$G$121,5,FALSE)</f>
        <v>Seniorinnen II</v>
      </c>
      <c r="F29" t="str">
        <f t="shared" si="0"/>
        <v>SW 2</v>
      </c>
    </row>
    <row r="30" spans="2:6" x14ac:dyDescent="0.3">
      <c r="B30" s="25">
        <f t="shared" si="1"/>
        <v>27</v>
      </c>
      <c r="C30" t="str">
        <f>VLOOKUP($B30,Teilnehmer!$C$13:$E$121,2,FALSE)</f>
        <v>Hardy Blumhoff</v>
      </c>
      <c r="D30" t="str">
        <f>VLOOKUP($B30,Teilnehmer!$C$13:$E$121,3,FALSE)</f>
        <v>TSV Dreieichenhain</v>
      </c>
      <c r="E30" t="str">
        <f>VLOOKUP($B30,Teilnehmer!$C$13:$G$121,5,FALSE)</f>
        <v>Senioren II</v>
      </c>
      <c r="F30" t="str">
        <f t="shared" si="0"/>
        <v>SM 2</v>
      </c>
    </row>
    <row r="31" spans="2:6" x14ac:dyDescent="0.3">
      <c r="B31" s="25">
        <f t="shared" si="1"/>
        <v>28</v>
      </c>
      <c r="C31" t="str">
        <f>VLOOKUP($B31,Teilnehmer!$C$13:$E$121,2,FALSE)</f>
        <v>Cornelia Boock</v>
      </c>
      <c r="D31" t="str">
        <f>VLOOKUP($B31,Teilnehmer!$C$13:$E$121,3,FALSE)</f>
        <v>MSC Bensheim-A.</v>
      </c>
      <c r="E31" t="str">
        <f>VLOOKUP($B31,Teilnehmer!$C$13:$G$121,5,FALSE)</f>
        <v>Seniorinnen II</v>
      </c>
      <c r="F31" t="str">
        <f t="shared" si="0"/>
        <v>SW 2</v>
      </c>
    </row>
    <row r="32" spans="2:6" x14ac:dyDescent="0.3">
      <c r="B32" s="25">
        <f t="shared" si="1"/>
        <v>29</v>
      </c>
      <c r="C32" t="str">
        <f>VLOOKUP($B32,Teilnehmer!$C$13:$E$121,2,FALSE)</f>
        <v>Brigitte Reul</v>
      </c>
      <c r="D32" t="str">
        <f>VLOOKUP($B32,Teilnehmer!$C$13:$E$121,3,FALSE)</f>
        <v>MGC Bad Homburg</v>
      </c>
      <c r="E32" t="str">
        <f>VLOOKUP($B32,Teilnehmer!$C$13:$G$121,5,FALSE)</f>
        <v>Seniorinnen II</v>
      </c>
      <c r="F32" t="str">
        <f t="shared" si="0"/>
        <v>SW 2</v>
      </c>
    </row>
    <row r="33" spans="2:6" x14ac:dyDescent="0.3">
      <c r="B33" s="25">
        <f t="shared" si="1"/>
        <v>30</v>
      </c>
      <c r="C33" t="str">
        <f>VLOOKUP($B33,Teilnehmer!$C$13:$E$121,2,FALSE)</f>
        <v>Erich Drebert</v>
      </c>
      <c r="D33" t="str">
        <f>VLOOKUP($B33,Teilnehmer!$C$13:$E$121,3,FALSE)</f>
        <v>TSV Dreieichenhain</v>
      </c>
      <c r="E33" t="str">
        <f>VLOOKUP($B33,Teilnehmer!$C$13:$G$121,5,FALSE)</f>
        <v>Senioren I</v>
      </c>
      <c r="F33" t="str">
        <f t="shared" si="0"/>
        <v>SM 1</v>
      </c>
    </row>
    <row r="34" spans="2:6" x14ac:dyDescent="0.3">
      <c r="B34" s="25">
        <f t="shared" si="1"/>
        <v>31</v>
      </c>
      <c r="C34" t="str">
        <f>VLOOKUP($B34,Teilnehmer!$C$13:$E$121,2,FALSE)</f>
        <v>Hermann Oberding</v>
      </c>
      <c r="D34" t="str">
        <f>VLOOKUP($B34,Teilnehmer!$C$13:$E$121,3,FALSE)</f>
        <v>MGC Wetzlar</v>
      </c>
      <c r="E34" t="str">
        <f>VLOOKUP($B34,Teilnehmer!$C$13:$G$121,5,FALSE)</f>
        <v>Senioren II</v>
      </c>
      <c r="F34" t="str">
        <f t="shared" si="0"/>
        <v>SM 2</v>
      </c>
    </row>
    <row r="35" spans="2:6" x14ac:dyDescent="0.3">
      <c r="B35" s="25">
        <f t="shared" si="1"/>
        <v>32</v>
      </c>
      <c r="C35" t="str">
        <f>VLOOKUP($B35,Teilnehmer!$C$13:$E$121,2,FALSE)</f>
        <v>Bernd Heber</v>
      </c>
      <c r="D35" t="str">
        <f>VLOOKUP($B35,Teilnehmer!$C$13:$E$121,3,FALSE)</f>
        <v>TSV Dreieichenhain</v>
      </c>
      <c r="E35" t="str">
        <f>VLOOKUP($B35,Teilnehmer!$C$13:$G$121,5,FALSE)</f>
        <v>Senioren II</v>
      </c>
      <c r="F35" t="str">
        <f t="shared" si="0"/>
        <v>SM 2</v>
      </c>
    </row>
    <row r="36" spans="2:6" x14ac:dyDescent="0.3">
      <c r="B36" s="25">
        <f t="shared" si="1"/>
        <v>33</v>
      </c>
      <c r="C36" t="str">
        <f>VLOOKUP($B36,Teilnehmer!$C$13:$E$121,2,FALSE)</f>
        <v>Erich Siebert</v>
      </c>
      <c r="D36" t="str">
        <f>VLOOKUP($B36,Teilnehmer!$C$13:$E$121,3,FALSE)</f>
        <v>MGC Wetzlar</v>
      </c>
      <c r="E36" t="str">
        <f>VLOOKUP($B36,Teilnehmer!$C$13:$G$121,5,FALSE)</f>
        <v>Senioren II</v>
      </c>
      <c r="F36" t="str">
        <f t="shared" si="0"/>
        <v>SM 2</v>
      </c>
    </row>
    <row r="37" spans="2:6" x14ac:dyDescent="0.3">
      <c r="B37" s="25">
        <f t="shared" si="1"/>
        <v>34</v>
      </c>
      <c r="C37" t="str">
        <f>VLOOKUP($B37,Teilnehmer!$C$13:$E$121,2,FALSE)</f>
        <v>Thomas Langendorf</v>
      </c>
      <c r="D37" t="str">
        <f>VLOOKUP($B37,Teilnehmer!$C$13:$E$121,3,FALSE)</f>
        <v>MSC Bensheim-A.</v>
      </c>
      <c r="E37" t="str">
        <f>VLOOKUP($B37,Teilnehmer!$C$13:$G$121,5,FALSE)</f>
        <v>Senioren II</v>
      </c>
      <c r="F37" t="str">
        <f t="shared" si="0"/>
        <v>SM 2</v>
      </c>
    </row>
    <row r="38" spans="2:6" x14ac:dyDescent="0.3">
      <c r="B38" s="25">
        <f t="shared" si="1"/>
        <v>35</v>
      </c>
      <c r="C38" t="str">
        <f>VLOOKUP($B38,Teilnehmer!$C$13:$E$121,2,FALSE)</f>
        <v>Werner Meyer</v>
      </c>
      <c r="D38" t="str">
        <f>VLOOKUP($B38,Teilnehmer!$C$13:$E$121,3,FALSE)</f>
        <v>TSV Dreieichenhain</v>
      </c>
      <c r="E38" t="str">
        <f>VLOOKUP($B38,Teilnehmer!$C$13:$G$121,5,FALSE)</f>
        <v>Senioren II</v>
      </c>
      <c r="F38" t="str">
        <f t="shared" si="0"/>
        <v>SM 2</v>
      </c>
    </row>
    <row r="39" spans="2:6" x14ac:dyDescent="0.3">
      <c r="B39" s="25">
        <f t="shared" si="1"/>
        <v>36</v>
      </c>
      <c r="C39" t="str">
        <f>VLOOKUP($B39,Teilnehmer!$C$13:$E$121,2,FALSE)</f>
        <v>Patricia Krumay</v>
      </c>
      <c r="D39" t="str">
        <f>VLOOKUP($B39,Teilnehmer!$C$13:$E$121,3,FALSE)</f>
        <v>TSV Pfungstadt</v>
      </c>
      <c r="E39" t="str">
        <f>VLOOKUP($B39,Teilnehmer!$C$13:$G$121,5,FALSE)</f>
        <v>Seniorinnen I</v>
      </c>
      <c r="F39" t="str">
        <f t="shared" si="0"/>
        <v>SW 1</v>
      </c>
    </row>
    <row r="40" spans="2:6" x14ac:dyDescent="0.3">
      <c r="B40" s="25">
        <f t="shared" si="1"/>
        <v>37</v>
      </c>
      <c r="C40" t="str">
        <f>VLOOKUP($B40,Teilnehmer!$C$13:$E$121,2,FALSE)</f>
        <v>Axel Eric Timm</v>
      </c>
      <c r="D40" t="str">
        <f>VLOOKUP($B40,Teilnehmer!$C$13:$E$121,3,FALSE)</f>
        <v>TSV Pfungstadt</v>
      </c>
      <c r="E40" t="str">
        <f>VLOOKUP($B40,Teilnehmer!$C$13:$G$121,5,FALSE)</f>
        <v>Senioren I</v>
      </c>
      <c r="F40" t="str">
        <f t="shared" si="0"/>
        <v>SM 1</v>
      </c>
    </row>
    <row r="41" spans="2:6" x14ac:dyDescent="0.3">
      <c r="B41" s="25">
        <f t="shared" si="1"/>
        <v>38</v>
      </c>
      <c r="C41" t="str">
        <f>VLOOKUP($B41,Teilnehmer!$C$13:$E$121,2,FALSE)</f>
        <v>Michael Dittrich</v>
      </c>
      <c r="D41" t="str">
        <f>VLOOKUP($B41,Teilnehmer!$C$13:$E$121,3,FALSE)</f>
        <v>MGC putter Künzell</v>
      </c>
      <c r="E41" t="str">
        <f>VLOOKUP($B41,Teilnehmer!$C$13:$G$121,5,FALSE)</f>
        <v>Senioren I</v>
      </c>
      <c r="F41" t="str">
        <f t="shared" si="0"/>
        <v>SM 1</v>
      </c>
    </row>
    <row r="42" spans="2:6" x14ac:dyDescent="0.3">
      <c r="B42" s="25">
        <f t="shared" si="1"/>
        <v>39</v>
      </c>
      <c r="C42" t="str">
        <f>VLOOKUP($B42,Teilnehmer!$C$13:$E$121,2,FALSE)</f>
        <v>Christoph Wess</v>
      </c>
      <c r="D42" t="str">
        <f>VLOOKUP($B42,Teilnehmer!$C$13:$E$121,3,FALSE)</f>
        <v>MGC putter Künzell</v>
      </c>
      <c r="E42" t="str">
        <f>VLOOKUP($B42,Teilnehmer!$C$13:$G$121,5,FALSE)</f>
        <v>Senioren I</v>
      </c>
      <c r="F42" t="str">
        <f t="shared" si="0"/>
        <v>SM 1</v>
      </c>
    </row>
    <row r="43" spans="2:6" x14ac:dyDescent="0.3">
      <c r="B43" s="25">
        <f t="shared" si="1"/>
        <v>40</v>
      </c>
      <c r="C43" t="str">
        <f>VLOOKUP($B43,Teilnehmer!$C$13:$E$121,2,FALSE)</f>
        <v>Harald Kantor</v>
      </c>
      <c r="D43" t="str">
        <f>VLOOKUP($B43,Teilnehmer!$C$13:$E$121,3,FALSE)</f>
        <v>BGSV Bad Homburg</v>
      </c>
      <c r="E43" t="str">
        <f>VLOOKUP($B43,Teilnehmer!$C$13:$G$121,5,FALSE)</f>
        <v>Senioren II</v>
      </c>
      <c r="F43" t="str">
        <f t="shared" si="0"/>
        <v>SM 2</v>
      </c>
    </row>
    <row r="44" spans="2:6" x14ac:dyDescent="0.3">
      <c r="B44" s="25">
        <f t="shared" si="1"/>
        <v>41</v>
      </c>
      <c r="C44" t="str">
        <f>VLOOKUP($B44,Teilnehmer!$C$13:$E$121,2,FALSE)</f>
        <v>Clementine Drebert</v>
      </c>
      <c r="D44" t="str">
        <f>VLOOKUP($B44,Teilnehmer!$C$13:$E$121,3,FALSE)</f>
        <v>TSV Dreieichenhain</v>
      </c>
      <c r="E44" t="str">
        <f>VLOOKUP($B44,Teilnehmer!$C$13:$G$121,5,FALSE)</f>
        <v>Seniorinnen II</v>
      </c>
      <c r="F44" t="str">
        <f t="shared" si="0"/>
        <v>SW 2</v>
      </c>
    </row>
    <row r="45" spans="2:6" x14ac:dyDescent="0.3">
      <c r="B45" s="25">
        <f t="shared" si="1"/>
        <v>42</v>
      </c>
      <c r="C45" t="str">
        <f>VLOOKUP($B45,Teilnehmer!$C$13:$E$121,2,FALSE)</f>
        <v>Kerstin Fiedler</v>
      </c>
      <c r="D45" t="str">
        <f>VLOOKUP($B45,Teilnehmer!$C$13:$E$121,3,FALSE)</f>
        <v>BGSV Aßlar</v>
      </c>
      <c r="E45" t="str">
        <f>VLOOKUP($B45,Teilnehmer!$C$13:$G$121,5,FALSE)</f>
        <v>Seniorinnen II</v>
      </c>
      <c r="F45" t="str">
        <f t="shared" si="0"/>
        <v>SW 2</v>
      </c>
    </row>
    <row r="46" spans="2:6" x14ac:dyDescent="0.3">
      <c r="B46" s="25">
        <f t="shared" si="1"/>
        <v>43</v>
      </c>
      <c r="C46" t="str">
        <f>VLOOKUP($B46,Teilnehmer!$C$13:$E$121,2,FALSE)</f>
        <v>Detlef Hartz</v>
      </c>
      <c r="D46" t="str">
        <f>VLOOKUP($B46,Teilnehmer!$C$13:$E$121,3,FALSE)</f>
        <v>BGSV Bad Homburg</v>
      </c>
      <c r="E46" t="str">
        <f>VLOOKUP($B46,Teilnehmer!$C$13:$G$121,5,FALSE)</f>
        <v>Senioren I</v>
      </c>
      <c r="F46" t="str">
        <f t="shared" si="0"/>
        <v>SM 1</v>
      </c>
    </row>
    <row r="47" spans="2:6" x14ac:dyDescent="0.3">
      <c r="B47" s="25">
        <f t="shared" si="1"/>
        <v>44</v>
      </c>
      <c r="C47" t="str">
        <f>VLOOKUP($B47,Teilnehmer!$C$13:$E$121,2,FALSE)</f>
        <v>Andreas Priester</v>
      </c>
      <c r="D47" t="str">
        <f>VLOOKUP($B47,Teilnehmer!$C$13:$E$121,3,FALSE)</f>
        <v>MGC Bad Homburg</v>
      </c>
      <c r="E47" t="str">
        <f>VLOOKUP($B47,Teilnehmer!$C$13:$G$121,5,FALSE)</f>
        <v>Senioren II</v>
      </c>
      <c r="F47" t="str">
        <f t="shared" si="0"/>
        <v>SM 2</v>
      </c>
    </row>
    <row r="48" spans="2:6" x14ac:dyDescent="0.3">
      <c r="B48" s="25">
        <f t="shared" si="1"/>
        <v>45</v>
      </c>
      <c r="C48" t="str">
        <f>VLOOKUP($B48,Teilnehmer!$C$13:$E$121,2,FALSE)</f>
        <v>Klaus Schmidt</v>
      </c>
      <c r="D48" t="str">
        <f>VLOOKUP($B48,Teilnehmer!$C$13:$E$121,3,FALSE)</f>
        <v>BGSV Aßlar</v>
      </c>
      <c r="E48" t="str">
        <f>VLOOKUP($B48,Teilnehmer!$C$13:$G$121,5,FALSE)</f>
        <v>Senioren II</v>
      </c>
      <c r="F48" t="str">
        <f t="shared" si="0"/>
        <v>SM 2</v>
      </c>
    </row>
    <row r="49" spans="2:6" x14ac:dyDescent="0.3">
      <c r="B49" s="25">
        <f t="shared" si="1"/>
        <v>46</v>
      </c>
      <c r="C49" t="str">
        <f>VLOOKUP($B49,Teilnehmer!$C$13:$E$121,2,FALSE)</f>
        <v>Regina Schmidt</v>
      </c>
      <c r="D49" t="str">
        <f>VLOOKUP($B49,Teilnehmer!$C$13:$E$121,3,FALSE)</f>
        <v>BGSV Aßlar</v>
      </c>
      <c r="E49" t="str">
        <f>VLOOKUP($B49,Teilnehmer!$C$13:$G$121,5,FALSE)</f>
        <v>Seniorinnen II</v>
      </c>
      <c r="F49" t="str">
        <f t="shared" si="0"/>
        <v>SW 2</v>
      </c>
    </row>
    <row r="50" spans="2:6" x14ac:dyDescent="0.3">
      <c r="B50" s="25">
        <f t="shared" si="1"/>
        <v>47</v>
      </c>
      <c r="C50" t="str">
        <f>VLOOKUP($B50,Teilnehmer!$C$13:$E$121,2,FALSE)</f>
        <v>Gabriele Faust</v>
      </c>
      <c r="D50" t="str">
        <f>VLOOKUP($B50,Teilnehmer!$C$13:$E$121,3,FALSE)</f>
        <v>MSC Bensheim-A.</v>
      </c>
      <c r="E50" t="str">
        <f>VLOOKUP($B50,Teilnehmer!$C$13:$G$121,5,FALSE)</f>
        <v>Seniorinnen II</v>
      </c>
      <c r="F50" t="str">
        <f t="shared" si="0"/>
        <v>SW 2</v>
      </c>
    </row>
    <row r="51" spans="2:6" x14ac:dyDescent="0.3">
      <c r="B51" s="25">
        <f t="shared" si="1"/>
        <v>48</v>
      </c>
      <c r="C51" t="str">
        <f>VLOOKUP($B51,Teilnehmer!$C$13:$E$121,2,FALSE)</f>
        <v>Hermann Ketter</v>
      </c>
      <c r="D51" t="str">
        <f>VLOOKUP($B51,Teilnehmer!$C$13:$E$121,3,FALSE)</f>
        <v>MGC Wetzlar</v>
      </c>
      <c r="E51" t="str">
        <f>VLOOKUP($B51,Teilnehmer!$C$13:$G$121,5,FALSE)</f>
        <v>Senioren II</v>
      </c>
      <c r="F51" t="str">
        <f t="shared" si="0"/>
        <v>SM 2</v>
      </c>
    </row>
    <row r="52" spans="2:6" x14ac:dyDescent="0.3">
      <c r="B52" s="25">
        <f t="shared" si="1"/>
        <v>49</v>
      </c>
      <c r="C52" t="str">
        <f>VLOOKUP($B52,Teilnehmer!$C$13:$E$121,2,FALSE)</f>
        <v>Michael Jäger</v>
      </c>
      <c r="D52" t="str">
        <f>VLOOKUP($B52,Teilnehmer!$C$13:$E$121,3,FALSE)</f>
        <v>BGSV Bad Homburg</v>
      </c>
      <c r="E52" t="str">
        <f>VLOOKUP($B52,Teilnehmer!$C$13:$G$121,5,FALSE)</f>
        <v>Senioren II</v>
      </c>
      <c r="F52" t="str">
        <f t="shared" si="0"/>
        <v>SM 2</v>
      </c>
    </row>
    <row r="53" spans="2:6" x14ac:dyDescent="0.3">
      <c r="B53" s="25">
        <f t="shared" si="1"/>
        <v>50</v>
      </c>
      <c r="C53" t="str">
        <f>VLOOKUP($B53,Teilnehmer!$C$13:$E$121,2,FALSE)</f>
        <v>Wolfgang Fiedler</v>
      </c>
      <c r="D53" t="str">
        <f>VLOOKUP($B53,Teilnehmer!$C$13:$E$121,3,FALSE)</f>
        <v>BGSV Aßlar</v>
      </c>
      <c r="E53" t="str">
        <f>VLOOKUP($B53,Teilnehmer!$C$13:$G$121,5,FALSE)</f>
        <v>Senioren II</v>
      </c>
      <c r="F53" t="str">
        <f t="shared" si="0"/>
        <v>SM 2</v>
      </c>
    </row>
    <row r="54" spans="2:6" x14ac:dyDescent="0.3">
      <c r="B54" s="25">
        <f t="shared" si="1"/>
        <v>51</v>
      </c>
      <c r="C54" t="str">
        <f>VLOOKUP($B54,Teilnehmer!$C$13:$E$121,2,FALSE)</f>
        <v>Wolfgang Weiser</v>
      </c>
      <c r="D54" t="str">
        <f>VLOOKUP($B54,Teilnehmer!$C$13:$E$121,3,FALSE)</f>
        <v>TSV Pfungstadt</v>
      </c>
      <c r="E54" t="str">
        <f>VLOOKUP($B54,Teilnehmer!$C$13:$G$121,5,FALSE)</f>
        <v>Senioren II</v>
      </c>
      <c r="F54" t="str">
        <f t="shared" si="0"/>
        <v>SM 2</v>
      </c>
    </row>
    <row r="55" spans="2:6" x14ac:dyDescent="0.3">
      <c r="B55" s="25">
        <f t="shared" si="1"/>
        <v>52</v>
      </c>
      <c r="C55" t="str">
        <f>VLOOKUP($B55,Teilnehmer!$C$13:$E$121,2,FALSE)</f>
        <v>Jörg Bohlig</v>
      </c>
      <c r="D55" t="str">
        <f>VLOOKUP($B55,Teilnehmer!$C$13:$E$121,3,FALSE)</f>
        <v>MGC Kahler Sandhasen</v>
      </c>
      <c r="E55" t="str">
        <f>VLOOKUP($B55,Teilnehmer!$C$13:$G$121,5,FALSE)</f>
        <v>Senioren I</v>
      </c>
      <c r="F55" t="str">
        <f t="shared" si="0"/>
        <v>SM 1</v>
      </c>
    </row>
    <row r="56" spans="2:6" x14ac:dyDescent="0.3">
      <c r="B56" s="25">
        <f t="shared" si="1"/>
        <v>53</v>
      </c>
      <c r="C56" t="str">
        <f>VLOOKUP($B56,Teilnehmer!$C$13:$E$121,2,FALSE)</f>
        <v>Rolf Frank</v>
      </c>
      <c r="D56" t="str">
        <f>VLOOKUP($B56,Teilnehmer!$C$13:$E$121,3,FALSE)</f>
        <v>BGSV Bad Homburg</v>
      </c>
      <c r="E56" t="str">
        <f>VLOOKUP($B56,Teilnehmer!$C$13:$G$121,5,FALSE)</f>
        <v>Senioren II</v>
      </c>
      <c r="F56" t="str">
        <f t="shared" si="0"/>
        <v>SM 2</v>
      </c>
    </row>
    <row r="57" spans="2:6" x14ac:dyDescent="0.3">
      <c r="B57" s="25">
        <f t="shared" si="1"/>
        <v>54</v>
      </c>
      <c r="C57" t="str">
        <f>VLOOKUP($B57,Teilnehmer!$C$13:$E$121,2,FALSE)</f>
        <v>Andreas Krieger</v>
      </c>
      <c r="D57" t="str">
        <f>VLOOKUP($B57,Teilnehmer!$C$13:$E$121,3,FALSE)</f>
        <v>BGSV Bad Homburg</v>
      </c>
      <c r="E57" t="str">
        <f>VLOOKUP($B57,Teilnehmer!$C$13:$G$121,5,FALSE)</f>
        <v>Senioren II</v>
      </c>
      <c r="F57" t="str">
        <f t="shared" si="0"/>
        <v>SM 2</v>
      </c>
    </row>
    <row r="58" spans="2:6" x14ac:dyDescent="0.3">
      <c r="B58" s="25">
        <f t="shared" si="1"/>
        <v>55</v>
      </c>
      <c r="C58" t="str">
        <f>VLOOKUP($B58,Teilnehmer!$C$13:$E$121,2,FALSE)</f>
        <v>Reiner Schramm</v>
      </c>
      <c r="D58" t="str">
        <f>VLOOKUP($B58,Teilnehmer!$C$13:$E$121,3,FALSE)</f>
        <v>BGSV Bad Homburg</v>
      </c>
      <c r="E58" t="str">
        <f>VLOOKUP($B58,Teilnehmer!$C$13:$G$121,5,FALSE)</f>
        <v>Senioren II</v>
      </c>
      <c r="F58" t="str">
        <f t="shared" si="0"/>
        <v>SM 2</v>
      </c>
    </row>
    <row r="59" spans="2:6" x14ac:dyDescent="0.3">
      <c r="B59" s="25">
        <f t="shared" si="1"/>
        <v>56</v>
      </c>
      <c r="C59" t="str">
        <f>VLOOKUP($B59,Teilnehmer!$C$13:$E$121,2,FALSE)</f>
        <v>Wolfgang Flanderka</v>
      </c>
      <c r="D59" t="str">
        <f>VLOOKUP($B59,Teilnehmer!$C$13:$E$121,3,FALSE)</f>
        <v>MGC Kahler Sandhasen</v>
      </c>
      <c r="E59" t="str">
        <f>VLOOKUP($B59,Teilnehmer!$C$13:$G$121,5,FALSE)</f>
        <v>Senioren II</v>
      </c>
      <c r="F59" t="str">
        <f t="shared" si="0"/>
        <v>SM 2</v>
      </c>
    </row>
    <row r="60" spans="2:6" x14ac:dyDescent="0.3">
      <c r="B60" s="25">
        <f t="shared" si="1"/>
        <v>57</v>
      </c>
      <c r="C60" t="str">
        <f>VLOOKUP($B60,Teilnehmer!$C$13:$E$121,2,FALSE)</f>
        <v>Torsten Uhlmann</v>
      </c>
      <c r="D60" t="str">
        <f>VLOOKUP($B60,Teilnehmer!$C$13:$E$121,3,FALSE)</f>
        <v>MGC Kahler Sandhasen</v>
      </c>
      <c r="E60" t="str">
        <f>VLOOKUP($B60,Teilnehmer!$C$13:$G$121,5,FALSE)</f>
        <v>Senioren I</v>
      </c>
      <c r="F60" t="str">
        <f t="shared" si="0"/>
        <v>SM 1</v>
      </c>
    </row>
    <row r="61" spans="2:6" x14ac:dyDescent="0.3">
      <c r="B61" s="25">
        <f t="shared" si="1"/>
        <v>58</v>
      </c>
      <c r="C61" t="str">
        <f>VLOOKUP($B61,Teilnehmer!$C$13:$E$121,2,FALSE)</f>
        <v>Petra Uhlmann</v>
      </c>
      <c r="D61" t="str">
        <f>VLOOKUP($B61,Teilnehmer!$C$13:$E$121,3,FALSE)</f>
        <v>MGC Kahler Sandhasen</v>
      </c>
      <c r="E61" t="str">
        <f>VLOOKUP($B61,Teilnehmer!$C$13:$G$121,5,FALSE)</f>
        <v>Seniorinnen I</v>
      </c>
      <c r="F61" t="str">
        <f t="shared" si="0"/>
        <v>SW 1</v>
      </c>
    </row>
    <row r="62" spans="2:6" x14ac:dyDescent="0.3">
      <c r="B62" s="25">
        <f t="shared" si="1"/>
        <v>59</v>
      </c>
      <c r="C62" t="str">
        <f>VLOOKUP($B62,Teilnehmer!$C$13:$E$121,2,FALSE)</f>
        <v>Carmen Wedel</v>
      </c>
      <c r="D62" t="str">
        <f>VLOOKUP($B62,Teilnehmer!$C$13:$E$121,3,FALSE)</f>
        <v>BGSV Bad Homburg</v>
      </c>
      <c r="E62" t="str">
        <f>VLOOKUP($B62,Teilnehmer!$C$13:$G$121,5,FALSE)</f>
        <v>Seniorinnen I</v>
      </c>
      <c r="F62" t="str">
        <f t="shared" si="0"/>
        <v>SW 1</v>
      </c>
    </row>
    <row r="63" spans="2:6" x14ac:dyDescent="0.3">
      <c r="B63" s="25">
        <f t="shared" si="1"/>
        <v>60</v>
      </c>
      <c r="C63" t="str">
        <f>VLOOKUP($B63,Teilnehmer!$C$13:$E$121,2,FALSE)</f>
        <v>Temudschin Schäfer</v>
      </c>
      <c r="D63" t="str">
        <f>VLOOKUP($B63,Teilnehmer!$C$13:$E$121,3,FALSE)</f>
        <v>MGC Bad Homburg</v>
      </c>
      <c r="E63" t="str">
        <f>VLOOKUP($B63,Teilnehmer!$C$13:$G$121,5,FALSE)</f>
        <v>Jugend männlich</v>
      </c>
      <c r="F63" t="str">
        <f t="shared" si="0"/>
        <v>JM</v>
      </c>
    </row>
    <row r="64" spans="2:6" x14ac:dyDescent="0.3">
      <c r="B64" s="25">
        <f t="shared" si="1"/>
        <v>61</v>
      </c>
      <c r="C64" t="str">
        <f>VLOOKUP($B64,Teilnehmer!$C$13:$E$121,2,FALSE)</f>
        <v>Ida Wittstadt</v>
      </c>
      <c r="D64" t="str">
        <f>VLOOKUP($B64,Teilnehmer!$C$13:$E$121,3,FALSE)</f>
        <v>SG Arheilgen</v>
      </c>
      <c r="E64" t="str">
        <f>VLOOKUP($B64,Teilnehmer!$C$13:$G$121,5,FALSE)</f>
        <v>Schülerinnen</v>
      </c>
      <c r="F64" t="str">
        <f t="shared" si="0"/>
        <v>SCHW</v>
      </c>
    </row>
    <row r="65" spans="2:6" x14ac:dyDescent="0.3">
      <c r="B65" s="25">
        <f t="shared" si="1"/>
        <v>62</v>
      </c>
      <c r="C65" t="str">
        <f>VLOOKUP($B65,Teilnehmer!$C$13:$E$121,2,FALSE)</f>
        <v>Anatol Schäfer</v>
      </c>
      <c r="D65" t="str">
        <f>VLOOKUP($B65,Teilnehmer!$C$13:$E$121,3,FALSE)</f>
        <v>MGC Bad Homburg</v>
      </c>
      <c r="E65" t="str">
        <f>VLOOKUP($B65,Teilnehmer!$C$13:$G$121,5,FALSE)</f>
        <v>Schüler</v>
      </c>
      <c r="F65" t="str">
        <f t="shared" si="0"/>
        <v>SCHM</v>
      </c>
    </row>
    <row r="66" spans="2:6" x14ac:dyDescent="0.3">
      <c r="B66" s="25">
        <f t="shared" si="1"/>
        <v>63</v>
      </c>
      <c r="C66" t="str">
        <f>VLOOKUP($B66,Teilnehmer!$C$13:$E$121,2,FALSE)</f>
        <v>Damon Weiß</v>
      </c>
      <c r="D66" t="str">
        <f>VLOOKUP($B66,Teilnehmer!$C$13:$E$121,3,FALSE)</f>
        <v>BGSV Bad Homburg</v>
      </c>
      <c r="E66" t="str">
        <f>VLOOKUP($B66,Teilnehmer!$C$13:$G$121,5,FALSE)</f>
        <v>Jugend männlich</v>
      </c>
      <c r="F66" t="str">
        <f t="shared" si="0"/>
        <v>JM</v>
      </c>
    </row>
    <row r="67" spans="2:6" x14ac:dyDescent="0.3">
      <c r="B67" s="25">
        <f t="shared" si="1"/>
        <v>64</v>
      </c>
      <c r="C67" t="str">
        <f>VLOOKUP($B67,Teilnehmer!$C$13:$E$121,2,FALSE)</f>
        <v>Marlin Zirkenbach</v>
      </c>
      <c r="D67" t="str">
        <f>VLOOKUP($B67,Teilnehmer!$C$13:$E$121,3,FALSE)</f>
        <v>MGC Bad Homburg</v>
      </c>
      <c r="E67" t="str">
        <f>VLOOKUP($B67,Teilnehmer!$C$13:$G$121,5,FALSE)</f>
        <v>Schüler</v>
      </c>
      <c r="F67" t="str">
        <f t="shared" si="0"/>
        <v>SCHM</v>
      </c>
    </row>
    <row r="68" spans="2:6" x14ac:dyDescent="0.3">
      <c r="B68" s="25">
        <f t="shared" si="1"/>
        <v>65</v>
      </c>
      <c r="C68" t="str">
        <f>VLOOKUP($B68,Teilnehmer!$C$13:$E$121,2,FALSE)</f>
        <v>Levi Tritsch</v>
      </c>
      <c r="D68" t="str">
        <f>VLOOKUP($B68,Teilnehmer!$C$13:$E$121,3,FALSE)</f>
        <v>SG Arheilgen</v>
      </c>
      <c r="E68" t="str">
        <f>VLOOKUP($B68,Teilnehmer!$C$13:$G$121,5,FALSE)</f>
        <v>Jugend männlich</v>
      </c>
      <c r="F68" t="str">
        <f t="shared" si="0"/>
        <v>JM</v>
      </c>
    </row>
    <row r="69" spans="2:6" x14ac:dyDescent="0.3">
      <c r="B69" s="25">
        <f t="shared" si="1"/>
        <v>66</v>
      </c>
      <c r="C69" t="e">
        <f>VLOOKUP($B69,Teilnehmer!$C$13:$E$121,2,FALSE)</f>
        <v>#N/A</v>
      </c>
      <c r="D69" t="e">
        <f>VLOOKUP($B69,Teilnehmer!$C$13:$E$121,3,FALSE)</f>
        <v>#N/A</v>
      </c>
      <c r="E69" t="e">
        <f>VLOOKUP($B69,Teilnehmer!$C$13:$G$121,5,FALSE)</f>
        <v>#N/A</v>
      </c>
      <c r="F69" t="e">
        <f t="shared" ref="F69:F102" si="2">VLOOKUP(E69,$J$4:$K$12,2,FALSE)</f>
        <v>#N/A</v>
      </c>
    </row>
    <row r="70" spans="2:6" x14ac:dyDescent="0.3">
      <c r="B70" s="25">
        <f t="shared" ref="B70:B102" si="3">B69+1</f>
        <v>67</v>
      </c>
      <c r="C70" t="str">
        <f>VLOOKUP($B70,Teilnehmer!$C$13:$E$121,2,FALSE)</f>
        <v>Klaus Friedrich</v>
      </c>
      <c r="D70" t="str">
        <f>VLOOKUP($B70,Teilnehmer!$C$13:$E$121,3,FALSE)</f>
        <v>MGC Wetzlar</v>
      </c>
      <c r="E70" t="str">
        <f>VLOOKUP($B70,Teilnehmer!$C$13:$G$121,5,FALSE)</f>
        <v>Senioren I</v>
      </c>
      <c r="F70" t="str">
        <f t="shared" si="2"/>
        <v>SM 1</v>
      </c>
    </row>
    <row r="71" spans="2:6" x14ac:dyDescent="0.3">
      <c r="B71" s="25">
        <f t="shared" si="3"/>
        <v>68</v>
      </c>
      <c r="C71" t="str">
        <f>VLOOKUP($B71,Teilnehmer!$C$13:$E$121,2,FALSE)</f>
        <v>Oliver Lindemann</v>
      </c>
      <c r="D71" t="str">
        <f>VLOOKUP($B71,Teilnehmer!$C$13:$E$121,3,FALSE)</f>
        <v>MGC Bad Homburg</v>
      </c>
      <c r="E71" t="str">
        <f>VLOOKUP($B71,Teilnehmer!$C$13:$G$121,5,FALSE)</f>
        <v>Senioren I</v>
      </c>
      <c r="F71" t="str">
        <f t="shared" si="2"/>
        <v>SM 1</v>
      </c>
    </row>
    <row r="72" spans="2:6" x14ac:dyDescent="0.3">
      <c r="B72" s="25">
        <f t="shared" si="3"/>
        <v>69</v>
      </c>
      <c r="C72" t="str">
        <f>VLOOKUP($B72,Teilnehmer!$C$13:$E$121,2,FALSE)</f>
        <v>Harald Buchert</v>
      </c>
      <c r="D72" t="str">
        <f>VLOOKUP($B72,Teilnehmer!$C$13:$E$121,3,FALSE)</f>
        <v>MSC Bensheim-A.</v>
      </c>
      <c r="E72" t="str">
        <f>VLOOKUP($B72,Teilnehmer!$C$13:$G$121,5,FALSE)</f>
        <v>Senioren II</v>
      </c>
      <c r="F72" t="str">
        <f t="shared" si="2"/>
        <v>SM 2</v>
      </c>
    </row>
    <row r="73" spans="2:6" x14ac:dyDescent="0.3">
      <c r="B73" s="25">
        <f t="shared" si="3"/>
        <v>70</v>
      </c>
      <c r="C73" t="str">
        <f>VLOOKUP($B73,Teilnehmer!$C$13:$E$121,2,FALSE)</f>
        <v>Alois Kaisr</v>
      </c>
      <c r="D73" t="str">
        <f>VLOOKUP($B73,Teilnehmer!$C$13:$E$121,3,FALSE)</f>
        <v>BGSV Aßlar</v>
      </c>
      <c r="E73" t="str">
        <f>VLOOKUP($B73,Teilnehmer!$C$13:$G$121,5,FALSE)</f>
        <v>Senioren II</v>
      </c>
      <c r="F73" t="str">
        <f t="shared" si="2"/>
        <v>SM 2</v>
      </c>
    </row>
    <row r="74" spans="2:6" x14ac:dyDescent="0.3">
      <c r="B74" s="25">
        <f t="shared" si="3"/>
        <v>71</v>
      </c>
      <c r="C74" t="str">
        <f>VLOOKUP($B74,Teilnehmer!$C$13:$E$121,2,FALSE)</f>
        <v>Peter Joch</v>
      </c>
      <c r="D74" t="str">
        <f>VLOOKUP($B74,Teilnehmer!$C$13:$E$121,3,FALSE)</f>
        <v>MSC Bensheim-A.</v>
      </c>
      <c r="E74" t="str">
        <f>VLOOKUP($B74,Teilnehmer!$C$13:$G$121,5,FALSE)</f>
        <v>Senioren I</v>
      </c>
      <c r="F74" t="str">
        <f t="shared" si="2"/>
        <v>SM 1</v>
      </c>
    </row>
    <row r="75" spans="2:6" x14ac:dyDescent="0.3">
      <c r="B75" s="25">
        <f t="shared" si="3"/>
        <v>72</v>
      </c>
      <c r="C75" t="str">
        <f>VLOOKUP($B75,Teilnehmer!$C$13:$E$121,2,FALSE)</f>
        <v>Oliver Isenbiel</v>
      </c>
      <c r="D75" t="str">
        <f>VLOOKUP($B75,Teilnehmer!$C$13:$E$121,3,FALSE)</f>
        <v>MSC Bensheim-A.</v>
      </c>
      <c r="E75" t="str">
        <f>VLOOKUP($B75,Teilnehmer!$C$13:$G$121,5,FALSE)</f>
        <v>Senioren I</v>
      </c>
      <c r="F75" t="str">
        <f t="shared" si="2"/>
        <v>SM 1</v>
      </c>
    </row>
    <row r="76" spans="2:6" x14ac:dyDescent="0.3">
      <c r="B76" s="25">
        <f t="shared" si="3"/>
        <v>73</v>
      </c>
      <c r="C76" t="str">
        <f>VLOOKUP($B76,Teilnehmer!$C$13:$E$121,2,FALSE)</f>
        <v>Gerhard Nickel</v>
      </c>
      <c r="D76" t="str">
        <f>VLOOKUP($B76,Teilnehmer!$C$13:$E$121,3,FALSE)</f>
        <v>MGC Wetzlar</v>
      </c>
      <c r="E76" t="str">
        <f>VLOOKUP($B76,Teilnehmer!$C$13:$G$121,5,FALSE)</f>
        <v>Senioren II</v>
      </c>
      <c r="F76" t="str">
        <f t="shared" si="2"/>
        <v>SM 2</v>
      </c>
    </row>
    <row r="77" spans="2:6" x14ac:dyDescent="0.3">
      <c r="B77" s="25">
        <f t="shared" si="3"/>
        <v>74</v>
      </c>
      <c r="C77" t="str">
        <f>VLOOKUP($B77,Teilnehmer!$C$13:$E$121,2,FALSE)</f>
        <v>Timm Schneider</v>
      </c>
      <c r="D77" t="str">
        <f>VLOOKUP($B77,Teilnehmer!$C$13:$E$121,3,FALSE)</f>
        <v>MGC Bad Homburg</v>
      </c>
      <c r="E77" t="str">
        <f>VLOOKUP($B77,Teilnehmer!$C$13:$G$121,5,FALSE)</f>
        <v>Senioren I</v>
      </c>
      <c r="F77" t="str">
        <f t="shared" si="2"/>
        <v>SM 1</v>
      </c>
    </row>
    <row r="78" spans="2:6" x14ac:dyDescent="0.3">
      <c r="B78" s="25">
        <f t="shared" si="3"/>
        <v>75</v>
      </c>
      <c r="C78" t="str">
        <f>VLOOKUP($B78,Teilnehmer!$C$13:$E$121,2,FALSE)</f>
        <v>Susanne Parr</v>
      </c>
      <c r="D78" t="str">
        <f>VLOOKUP($B78,Teilnehmer!$C$13:$E$121,3,FALSE)</f>
        <v>MSC Bensheim-A.</v>
      </c>
      <c r="E78" t="str">
        <f>VLOOKUP($B78,Teilnehmer!$C$13:$G$121,5,FALSE)</f>
        <v>Seniorinnen II</v>
      </c>
      <c r="F78" t="str">
        <f t="shared" si="2"/>
        <v>SW 2</v>
      </c>
    </row>
    <row r="79" spans="2:6" x14ac:dyDescent="0.3">
      <c r="B79" s="25">
        <f t="shared" si="3"/>
        <v>76</v>
      </c>
      <c r="C79" t="str">
        <f>VLOOKUP($B79,Teilnehmer!$C$13:$E$121,2,FALSE)</f>
        <v>Franziska Arnold</v>
      </c>
      <c r="D79" t="str">
        <f>VLOOKUP($B79,Teilnehmer!$C$13:$E$121,3,FALSE)</f>
        <v>BGSV Aßlar</v>
      </c>
      <c r="E79" t="str">
        <f>VLOOKUP($B79,Teilnehmer!$C$13:$G$121,5,FALSE)</f>
        <v>Seniorinnen II</v>
      </c>
      <c r="F79" t="str">
        <f t="shared" si="2"/>
        <v>SW 2</v>
      </c>
    </row>
    <row r="80" spans="2:6" x14ac:dyDescent="0.3">
      <c r="B80" s="25">
        <f t="shared" si="3"/>
        <v>77</v>
      </c>
      <c r="C80" t="str">
        <f>VLOOKUP($B80,Teilnehmer!$C$13:$E$121,2,FALSE)</f>
        <v>Hans-Peter Fritsch</v>
      </c>
      <c r="D80" t="str">
        <f>VLOOKUP($B80,Teilnehmer!$C$13:$E$121,3,FALSE)</f>
        <v>MSC Bensheim-A.</v>
      </c>
      <c r="E80" t="str">
        <f>VLOOKUP($B80,Teilnehmer!$C$13:$G$121,5,FALSE)</f>
        <v>Senioren II</v>
      </c>
      <c r="F80" t="str">
        <f t="shared" si="2"/>
        <v>SM 2</v>
      </c>
    </row>
    <row r="81" spans="2:6" x14ac:dyDescent="0.3">
      <c r="B81" s="25">
        <f t="shared" si="3"/>
        <v>78</v>
      </c>
      <c r="C81" t="str">
        <f>VLOOKUP($B81,Teilnehmer!$C$13:$E$121,2,FALSE)</f>
        <v>Jörg Weirich</v>
      </c>
      <c r="D81" t="str">
        <f>VLOOKUP($B81,Teilnehmer!$C$13:$E$121,3,FALSE)</f>
        <v>MSC Bensheim-A.</v>
      </c>
      <c r="E81" t="str">
        <f>VLOOKUP($B81,Teilnehmer!$C$13:$G$121,5,FALSE)</f>
        <v>Senioren I</v>
      </c>
      <c r="F81" t="str">
        <f t="shared" si="2"/>
        <v>SM 1</v>
      </c>
    </row>
    <row r="82" spans="2:6" x14ac:dyDescent="0.3">
      <c r="B82" s="25">
        <f t="shared" si="3"/>
        <v>79</v>
      </c>
      <c r="C82" t="str">
        <f>VLOOKUP($B82,Teilnehmer!$C$13:$E$121,2,FALSE)</f>
        <v>Norbert Probost</v>
      </c>
      <c r="D82" t="str">
        <f>VLOOKUP($B82,Teilnehmer!$C$13:$E$121,3,FALSE)</f>
        <v>MGC Wetzlar</v>
      </c>
      <c r="E82" t="str">
        <f>VLOOKUP($B82,Teilnehmer!$C$13:$G$121,5,FALSE)</f>
        <v>Senioren II</v>
      </c>
      <c r="F82" t="str">
        <f t="shared" si="2"/>
        <v>SM 2</v>
      </c>
    </row>
    <row r="83" spans="2:6" x14ac:dyDescent="0.3">
      <c r="B83" s="25">
        <f t="shared" si="3"/>
        <v>80</v>
      </c>
      <c r="C83" t="str">
        <f>VLOOKUP($B83,Teilnehmer!$C$13:$E$121,2,FALSE)</f>
        <v>Volker Bartmann</v>
      </c>
      <c r="D83" t="str">
        <f>VLOOKUP($B83,Teilnehmer!$C$13:$E$121,3,FALSE)</f>
        <v>MGC Bad Homburg</v>
      </c>
      <c r="E83" t="str">
        <f>VLOOKUP($B83,Teilnehmer!$C$13:$G$121,5,FALSE)</f>
        <v>Senioren I</v>
      </c>
      <c r="F83" t="str">
        <f t="shared" si="2"/>
        <v>SM 1</v>
      </c>
    </row>
    <row r="84" spans="2:6" x14ac:dyDescent="0.3">
      <c r="B84" s="25">
        <f t="shared" si="3"/>
        <v>81</v>
      </c>
      <c r="C84" t="str">
        <f>VLOOKUP($B84,Teilnehmer!$C$13:$E$121,2,FALSE)</f>
        <v>Marion Kober</v>
      </c>
      <c r="D84" t="str">
        <f>VLOOKUP($B84,Teilnehmer!$C$13:$E$121,3,FALSE)</f>
        <v>MSC Bensheim-A.</v>
      </c>
      <c r="E84" t="str">
        <f>VLOOKUP($B84,Teilnehmer!$C$13:$G$121,5,FALSE)</f>
        <v>Seniorinnen I</v>
      </c>
      <c r="F84" t="str">
        <f t="shared" si="2"/>
        <v>SW 1</v>
      </c>
    </row>
    <row r="85" spans="2:6" x14ac:dyDescent="0.3">
      <c r="B85" s="25">
        <f t="shared" si="3"/>
        <v>82</v>
      </c>
      <c r="C85" t="str">
        <f>VLOOKUP($B85,Teilnehmer!$C$13:$E$121,2,FALSE)</f>
        <v>Günter Arnold</v>
      </c>
      <c r="D85" t="str">
        <f>VLOOKUP($B85,Teilnehmer!$C$13:$E$121,3,FALSE)</f>
        <v>BGSV Aßlar</v>
      </c>
      <c r="E85" t="str">
        <f>VLOOKUP($B85,Teilnehmer!$C$13:$G$121,5,FALSE)</f>
        <v>Senioren II</v>
      </c>
      <c r="F85" t="str">
        <f t="shared" si="2"/>
        <v>SM 2</v>
      </c>
    </row>
    <row r="86" spans="2:6" x14ac:dyDescent="0.3">
      <c r="B86" s="25">
        <f t="shared" si="3"/>
        <v>83</v>
      </c>
      <c r="C86" t="str">
        <f>VLOOKUP($B86,Teilnehmer!$C$13:$E$121,2,FALSE)</f>
        <v>Peter Droste</v>
      </c>
      <c r="D86" t="str">
        <f>VLOOKUP($B86,Teilnehmer!$C$13:$E$121,3,FALSE)</f>
        <v>MSC Bensheim-A.</v>
      </c>
      <c r="E86" t="str">
        <f>VLOOKUP($B86,Teilnehmer!$C$13:$G$121,5,FALSE)</f>
        <v>Senioren II</v>
      </c>
      <c r="F86" t="str">
        <f t="shared" si="2"/>
        <v>SM 2</v>
      </c>
    </row>
    <row r="87" spans="2:6" x14ac:dyDescent="0.3">
      <c r="B87" s="25">
        <f t="shared" si="3"/>
        <v>84</v>
      </c>
      <c r="C87" t="str">
        <f>VLOOKUP($B87,Teilnehmer!$C$13:$E$121,2,FALSE)</f>
        <v>Reinhold Hilß</v>
      </c>
      <c r="D87" t="str">
        <f>VLOOKUP($B87,Teilnehmer!$C$13:$E$121,3,FALSE)</f>
        <v>MSC Bensheim-A.</v>
      </c>
      <c r="E87" t="str">
        <f>VLOOKUP($B87,Teilnehmer!$C$13:$G$121,5,FALSE)</f>
        <v>Senioren II</v>
      </c>
      <c r="F87" t="str">
        <f t="shared" si="2"/>
        <v>SM 2</v>
      </c>
    </row>
    <row r="88" spans="2:6" x14ac:dyDescent="0.3">
      <c r="B88" s="25">
        <f t="shared" si="3"/>
        <v>85</v>
      </c>
      <c r="C88" t="str">
        <f>VLOOKUP($B88,Teilnehmer!$C$13:$E$121,2,FALSE)</f>
        <v>Kai Schrader</v>
      </c>
      <c r="D88" t="str">
        <f>VLOOKUP($B88,Teilnehmer!$C$13:$E$121,3,FALSE)</f>
        <v>MGC Wetzlar</v>
      </c>
      <c r="E88" t="str">
        <f>VLOOKUP($B88,Teilnehmer!$C$13:$G$121,5,FALSE)</f>
        <v>Senioren I</v>
      </c>
      <c r="F88" t="str">
        <f t="shared" si="2"/>
        <v>SM 1</v>
      </c>
    </row>
    <row r="89" spans="2:6" x14ac:dyDescent="0.3">
      <c r="B89" s="25">
        <f t="shared" si="3"/>
        <v>86</v>
      </c>
      <c r="C89" t="str">
        <f>VLOOKUP($B89,Teilnehmer!$C$13:$E$121,2,FALSE)</f>
        <v>Mirko Baic´</v>
      </c>
      <c r="D89" t="str">
        <f>VLOOKUP($B89,Teilnehmer!$C$13:$E$121,3,FALSE)</f>
        <v>MGC Bad Homburg</v>
      </c>
      <c r="E89" t="str">
        <f>VLOOKUP($B89,Teilnehmer!$C$13:$G$121,5,FALSE)</f>
        <v>Senioren II</v>
      </c>
      <c r="F89" t="str">
        <f t="shared" si="2"/>
        <v>SM 2</v>
      </c>
    </row>
    <row r="90" spans="2:6" x14ac:dyDescent="0.3">
      <c r="B90" s="25">
        <f t="shared" si="3"/>
        <v>87</v>
      </c>
      <c r="C90" t="str">
        <f>VLOOKUP($B90,Teilnehmer!$C$13:$E$121,2,FALSE)</f>
        <v>Andreas Träger</v>
      </c>
      <c r="D90" t="str">
        <f>VLOOKUP($B90,Teilnehmer!$C$13:$E$121,3,FALSE)</f>
        <v>MSC Bensheim-A.</v>
      </c>
      <c r="E90" t="str">
        <f>VLOOKUP($B90,Teilnehmer!$C$13:$G$121,5,FALSE)</f>
        <v>Senioren II</v>
      </c>
      <c r="F90" t="str">
        <f t="shared" si="2"/>
        <v>SM 2</v>
      </c>
    </row>
    <row r="91" spans="2:6" x14ac:dyDescent="0.3">
      <c r="B91" s="25">
        <f t="shared" si="3"/>
        <v>88</v>
      </c>
      <c r="C91" t="str">
        <f>VLOOKUP($B91,Teilnehmer!$C$13:$E$121,2,FALSE)</f>
        <v>Andree Cech</v>
      </c>
      <c r="D91" t="str">
        <f>VLOOKUP($B91,Teilnehmer!$C$13:$E$121,3,FALSE)</f>
        <v>BGSV Aßlar</v>
      </c>
      <c r="E91" t="str">
        <f>VLOOKUP($B91,Teilnehmer!$C$13:$G$121,5,FALSE)</f>
        <v>Senioren I</v>
      </c>
      <c r="F91" t="str">
        <f t="shared" si="2"/>
        <v>SM 1</v>
      </c>
    </row>
    <row r="92" spans="2:6" x14ac:dyDescent="0.3">
      <c r="B92" s="25">
        <f t="shared" si="3"/>
        <v>89</v>
      </c>
      <c r="C92" t="str">
        <f>VLOOKUP($B92,Teilnehmer!$C$13:$E$121,2,FALSE)</f>
        <v>Horst Jung</v>
      </c>
      <c r="D92" t="str">
        <f>VLOOKUP($B92,Teilnehmer!$C$13:$E$121,3,FALSE)</f>
        <v>MSC Bensheim-A.</v>
      </c>
      <c r="E92" t="str">
        <f>VLOOKUP($B92,Teilnehmer!$C$13:$G$121,5,FALSE)</f>
        <v>Senioren II</v>
      </c>
      <c r="F92" t="str">
        <f t="shared" si="2"/>
        <v>SM 2</v>
      </c>
    </row>
    <row r="93" spans="2:6" x14ac:dyDescent="0.3">
      <c r="B93" s="25">
        <f t="shared" si="3"/>
        <v>90</v>
      </c>
      <c r="C93" t="str">
        <f>VLOOKUP($B93,Teilnehmer!$C$13:$E$121,2,FALSE)</f>
        <v>Hannes Klee</v>
      </c>
      <c r="D93" t="str">
        <f>VLOOKUP($B93,Teilnehmer!$C$13:$E$121,3,FALSE)</f>
        <v>MSC Bensheim-A.</v>
      </c>
      <c r="E93" t="str">
        <f>VLOOKUP($B93,Teilnehmer!$C$13:$G$121,5,FALSE)</f>
        <v>Senioren II</v>
      </c>
      <c r="F93" t="str">
        <f t="shared" si="2"/>
        <v>SM 2</v>
      </c>
    </row>
    <row r="94" spans="2:6" x14ac:dyDescent="0.3">
      <c r="B94" s="25">
        <f t="shared" si="3"/>
        <v>91</v>
      </c>
      <c r="C94" t="e">
        <f>VLOOKUP($B94,Teilnehmer!$C$13:$E$121,2,FALSE)</f>
        <v>#N/A</v>
      </c>
      <c r="D94" t="e">
        <f>VLOOKUP($B94,Teilnehmer!$C$13:$E$121,3,FALSE)</f>
        <v>#N/A</v>
      </c>
      <c r="E94" t="e">
        <f>VLOOKUP($B94,Teilnehmer!$C$13:$G$121,5,FALSE)</f>
        <v>#N/A</v>
      </c>
      <c r="F94" t="e">
        <f t="shared" si="2"/>
        <v>#N/A</v>
      </c>
    </row>
    <row r="95" spans="2:6" x14ac:dyDescent="0.3">
      <c r="B95" s="25">
        <f t="shared" si="3"/>
        <v>92</v>
      </c>
      <c r="C95" t="e">
        <f>VLOOKUP($B95,Teilnehmer!$C$13:$E$121,2,FALSE)</f>
        <v>#N/A</v>
      </c>
      <c r="D95" t="e">
        <f>VLOOKUP($B95,Teilnehmer!$C$13:$E$121,3,FALSE)</f>
        <v>#N/A</v>
      </c>
      <c r="E95" t="e">
        <f>VLOOKUP($B95,Teilnehmer!$C$13:$G$121,5,FALSE)</f>
        <v>#N/A</v>
      </c>
      <c r="F95" t="e">
        <f t="shared" si="2"/>
        <v>#N/A</v>
      </c>
    </row>
    <row r="96" spans="2:6" x14ac:dyDescent="0.3">
      <c r="B96" s="25">
        <f t="shared" si="3"/>
        <v>93</v>
      </c>
      <c r="C96" t="e">
        <f>VLOOKUP($B96,Teilnehmer!$C$13:$E$121,2,FALSE)</f>
        <v>#N/A</v>
      </c>
      <c r="D96" t="e">
        <f>VLOOKUP($B96,Teilnehmer!$C$13:$E$121,3,FALSE)</f>
        <v>#N/A</v>
      </c>
      <c r="E96" t="e">
        <f>VLOOKUP($B96,Teilnehmer!$C$13:$G$121,5,FALSE)</f>
        <v>#N/A</v>
      </c>
      <c r="F96" t="e">
        <f t="shared" si="2"/>
        <v>#N/A</v>
      </c>
    </row>
    <row r="97" spans="2:6" x14ac:dyDescent="0.3">
      <c r="B97" s="25">
        <f t="shared" si="3"/>
        <v>94</v>
      </c>
      <c r="C97" t="e">
        <f>VLOOKUP($B97,Teilnehmer!$C$13:$E$121,2,FALSE)</f>
        <v>#N/A</v>
      </c>
      <c r="D97" t="e">
        <f>VLOOKUP($B97,Teilnehmer!$C$13:$E$121,3,FALSE)</f>
        <v>#N/A</v>
      </c>
      <c r="E97" t="e">
        <f>VLOOKUP($B97,Teilnehmer!$C$13:$G$121,5,FALSE)</f>
        <v>#N/A</v>
      </c>
      <c r="F97" t="e">
        <f t="shared" si="2"/>
        <v>#N/A</v>
      </c>
    </row>
    <row r="98" spans="2:6" x14ac:dyDescent="0.3">
      <c r="B98" s="25">
        <f t="shared" si="3"/>
        <v>95</v>
      </c>
      <c r="C98" t="e">
        <f>VLOOKUP($B98,Teilnehmer!$C$13:$E$121,2,FALSE)</f>
        <v>#N/A</v>
      </c>
      <c r="D98" t="e">
        <f>VLOOKUP($B98,Teilnehmer!$C$13:$E$121,3,FALSE)</f>
        <v>#N/A</v>
      </c>
      <c r="E98" t="e">
        <f>VLOOKUP($B98,Teilnehmer!$C$13:$G$121,5,FALSE)</f>
        <v>#N/A</v>
      </c>
      <c r="F98" t="e">
        <f t="shared" si="2"/>
        <v>#N/A</v>
      </c>
    </row>
    <row r="99" spans="2:6" x14ac:dyDescent="0.3">
      <c r="B99" s="25">
        <f t="shared" si="3"/>
        <v>96</v>
      </c>
      <c r="C99" t="e">
        <f>VLOOKUP($B99,Teilnehmer!$C$13:$E$121,2,FALSE)</f>
        <v>#N/A</v>
      </c>
      <c r="D99" t="e">
        <f>VLOOKUP($B99,Teilnehmer!$C$13:$E$121,3,FALSE)</f>
        <v>#N/A</v>
      </c>
      <c r="E99" t="e">
        <f>VLOOKUP($B99,Teilnehmer!$C$13:$G$121,5,FALSE)</f>
        <v>#N/A</v>
      </c>
      <c r="F99" t="e">
        <f t="shared" si="2"/>
        <v>#N/A</v>
      </c>
    </row>
    <row r="100" spans="2:6" x14ac:dyDescent="0.3">
      <c r="B100" s="25">
        <f t="shared" si="3"/>
        <v>97</v>
      </c>
      <c r="C100" t="e">
        <f>VLOOKUP($B100,Teilnehmer!$C$13:$E$121,2,FALSE)</f>
        <v>#N/A</v>
      </c>
      <c r="D100" t="e">
        <f>VLOOKUP($B100,Teilnehmer!$C$13:$E$121,3,FALSE)</f>
        <v>#N/A</v>
      </c>
      <c r="E100" t="e">
        <f>VLOOKUP($B100,Teilnehmer!$C$13:$G$121,5,FALSE)</f>
        <v>#N/A</v>
      </c>
      <c r="F100" t="e">
        <f t="shared" si="2"/>
        <v>#N/A</v>
      </c>
    </row>
    <row r="101" spans="2:6" x14ac:dyDescent="0.3">
      <c r="B101" s="25">
        <f t="shared" si="3"/>
        <v>98</v>
      </c>
      <c r="C101" t="e">
        <f>VLOOKUP($B101,Teilnehmer!$C$13:$E$121,2,FALSE)</f>
        <v>#N/A</v>
      </c>
      <c r="D101" t="e">
        <f>VLOOKUP($B101,Teilnehmer!$C$13:$E$121,3,FALSE)</f>
        <v>#N/A</v>
      </c>
      <c r="E101" t="e">
        <f>VLOOKUP($B101,Teilnehmer!$C$13:$G$121,5,FALSE)</f>
        <v>#N/A</v>
      </c>
      <c r="F101" t="e">
        <f t="shared" si="2"/>
        <v>#N/A</v>
      </c>
    </row>
    <row r="102" spans="2:6" x14ac:dyDescent="0.3">
      <c r="B102" s="25">
        <f t="shared" si="3"/>
        <v>99</v>
      </c>
      <c r="C102" t="e">
        <f>VLOOKUP($B102,Teilnehmer!$C$13:$E$121,2,FALSE)</f>
        <v>#N/A</v>
      </c>
      <c r="D102" t="e">
        <f>VLOOKUP($B102,Teilnehmer!$C$13:$E$121,3,FALSE)</f>
        <v>#N/A</v>
      </c>
      <c r="E102" t="e">
        <f>VLOOKUP($B102,Teilnehmer!$C$13:$G$121,5,FALSE)</f>
        <v>#N/A</v>
      </c>
      <c r="F102" t="e">
        <f t="shared" si="2"/>
        <v>#N/A</v>
      </c>
    </row>
  </sheetData>
  <autoFilter ref="B3:F102" xr:uid="{CD602629-6C16-446F-80A1-7D3203A267B2}"/>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Teilnehmer</vt:lpstr>
      <vt:lpstr>Startliste</vt:lpstr>
      <vt:lpstr>Mannschaften</vt:lpstr>
      <vt:lpstr>Reihenfolge</vt:lpstr>
      <vt:lpstr>Startliste!Druckbereich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dc:creator>
  <cp:lastModifiedBy>g1</cp:lastModifiedBy>
  <cp:lastPrinted>2026-03-16T11:11:38Z</cp:lastPrinted>
  <dcterms:created xsi:type="dcterms:W3CDTF">2026-03-11T12:25:51Z</dcterms:created>
  <dcterms:modified xsi:type="dcterms:W3CDTF">2026-03-16T11:48:54Z</dcterms:modified>
</cp:coreProperties>
</file>